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<sst xmlns="http://schemas.openxmlformats.org/spreadsheetml/2006/main" uniqueCount="142">
  <si>
    <t>11月</t>
  </si>
  <si>
    <t>りんご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</si>
  <si>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</si>
  <si>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</si>
  <si>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</si>
  <si>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</si>
  <si>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</si>
  <si>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</si>
  <si>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</si>
  <si>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</si>
  <si>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</si>
  <si>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</si>
  <si>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</si>
  <si>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</si>
  <si>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</si>
  <si>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</si>
  <si>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</si>
  <si>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</si>
  <si>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</si>
  <si>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</si>
  <si>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</si>
  <si>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</si>
  <si>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</si>
  <si>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</si>
  <si>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</si>
  <si>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</si>
  <si>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</si>
  <si>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</si>
  <si>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</si>
  <si>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</si>
  <si>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</si>
  <si>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</si>
  <si>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</si>
  <si>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</si>
  <si>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</si>
  <si>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</si>
  <si>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</si>
  <si>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</si>
  <si>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</si>
  <si>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</si>
  <si>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</si>
  <si>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</si>
  <si>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</si>
  <si>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</si>
  <si>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</si>
  <si>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</si>
  <si>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</si>
  <si>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</si>
  <si>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</si>
  <si>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</si>
  <si>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</si>
  <si>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</si>
  <si>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</si>
  <si>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</si>
  <si>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</si>
  <si>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</si>
  <si>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</si>
  <si>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ks528</t>
  </si>
  <si>
    <t>インターカラー</t>
  </si>
  <si>
    <t>デリヘル版3（栗山絵麻）</t>
  </si>
  <si>
    <t>久々に興奮しました</t>
  </si>
  <si>
    <t>TOP</t>
  </si>
  <si>
    <t>サンスポ関東</t>
  </si>
  <si>
    <t>全5段つかみ15段</t>
  </si>
  <si>
    <t>1～15日</t>
  </si>
  <si>
    <t>ks529</t>
  </si>
  <si>
    <t>空電</t>
  </si>
  <si>
    <t>ks530</t>
  </si>
  <si>
    <t>半5段つかみ15段</t>
  </si>
  <si>
    <t>ks531</t>
  </si>
  <si>
    <t>ks532</t>
  </si>
  <si>
    <t>右女9（栗山絵麻）</t>
  </si>
  <si>
    <t>日本の出会い系番付第1位に推薦します</t>
  </si>
  <si>
    <t>16～31日</t>
  </si>
  <si>
    <t>ks533</t>
  </si>
  <si>
    <t>ks534</t>
  </si>
  <si>
    <t>ks535</t>
  </si>
  <si>
    <t>ks536</t>
  </si>
  <si>
    <t>サンスポ関西</t>
  </si>
  <si>
    <t>ks537</t>
  </si>
  <si>
    <t>ks538</t>
  </si>
  <si>
    <t>ks539</t>
  </si>
  <si>
    <t>ks540</t>
  </si>
  <si>
    <t>ks541</t>
  </si>
  <si>
    <t>ks542</t>
  </si>
  <si>
    <t>ks543</t>
  </si>
  <si>
    <t>ks544</t>
  </si>
  <si>
    <t>①No1誤解版（栗山絵麻）</t>
  </si>
  <si>
    <t>①新カップルが続々登場！</t>
  </si>
  <si>
    <t>スポーツ報知関東</t>
  </si>
  <si>
    <t>半2段つかみ20段保証</t>
  </si>
  <si>
    <t>20段保証</t>
  </si>
  <si>
    <t>ks545</t>
  </si>
  <si>
    <t>ks546</t>
  </si>
  <si>
    <t>②旧デイリー風（栗山絵麻）</t>
  </si>
  <si>
    <t>②学生いませんギャルもいません40代50代60代中年女性が多いサイト</t>
  </si>
  <si>
    <t>半3段つかみ20段保証</t>
  </si>
  <si>
    <t>ks547</t>
  </si>
  <si>
    <t>ks548</t>
  </si>
  <si>
    <t>③大正版（栗山絵麻）</t>
  </si>
  <si>
    <t>③50〜70代男性限定熟女好きな男性募集中</t>
  </si>
  <si>
    <t>半5段つかみ20段保証</t>
  </si>
  <si>
    <t>ks549</t>
  </si>
  <si>
    <t>ks550</t>
  </si>
  <si>
    <t>①大正版（栗山絵麻）</t>
  </si>
  <si>
    <t>187「スッキリしたい女性にご協力ください」</t>
  </si>
  <si>
    <t>スポニチ関東</t>
  </si>
  <si>
    <t>ks551</t>
  </si>
  <si>
    <t>ks552</t>
  </si>
  <si>
    <t>188「活力を求める熟女がハマる神サイト」</t>
  </si>
  <si>
    <t>ks553</t>
  </si>
  <si>
    <t>ks554</t>
  </si>
  <si>
    <t>③右女3（栗山絵麻）</t>
  </si>
  <si>
    <t>189「従順な美熟女と出会う。（私をペットにして）」</t>
  </si>
  <si>
    <t>ks555</t>
  </si>
  <si>
    <t>ks556</t>
  </si>
  <si>
    <t>④求人風（栗山絵麻）</t>
  </si>
  <si>
    <t>190「私達、おじさんじゃなきゃ嫌なんです」</t>
  </si>
  <si>
    <t>ks557</t>
  </si>
  <si>
    <t>ks558</t>
  </si>
  <si>
    <t>カオス版（栗山絵麻）</t>
  </si>
  <si>
    <t>感動の熟女体験！</t>
  </si>
  <si>
    <t>全5段</t>
  </si>
  <si>
    <t>11月13日(土)</t>
  </si>
  <si>
    <t>ks559</t>
  </si>
  <si>
    <t>ks560</t>
  </si>
  <si>
    <t>九スポ</t>
  </si>
  <si>
    <t>記事枠</t>
  </si>
  <si>
    <t>11月21日(日)</t>
  </si>
  <si>
    <t>ks561</t>
  </si>
  <si>
    <t>新聞 TOTAL</t>
  </si>
  <si>
    <t>●DVD 広告</t>
  </si>
  <si>
    <t>ap011</t>
  </si>
  <si>
    <t>アドライヴ</t>
  </si>
  <si>
    <t>楽楽出版</t>
  </si>
  <si>
    <t>DVDパス_空電説明_りんご</t>
  </si>
  <si>
    <t>毎月売</t>
  </si>
  <si>
    <t>EXCITING MAX!SPECIAL</t>
  </si>
  <si>
    <t>DVD袋裏1C+コンテンツ枠</t>
  </si>
  <si>
    <t>11月11日(木)</t>
  </si>
  <si>
    <t>ap012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</si>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</sst>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5.1882352941176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340000</v>
      </c>
      <c r="L6" s="79">
        <v>0</v>
      </c>
      <c r="M6" s="79">
        <v>0</v>
      </c>
      <c r="N6" s="79">
        <v>1</v>
      </c>
      <c r="O6" s="88">
        <v>0</v>
      </c>
      <c r="P6" s="89">
        <v>0</v>
      </c>
      <c r="Q6" s="90">
        <f>O6+P6</f>
        <v>0</v>
      </c>
      <c r="R6" s="80">
        <f>IFERROR(Q6/N6,"-")</f>
        <v>0</v>
      </c>
      <c r="S6" s="79">
        <v>0</v>
      </c>
      <c r="T6" s="79">
        <v>0</v>
      </c>
      <c r="U6" s="80" t="str">
        <f>IFERROR(T6/(Q6),"-")</f>
        <v>-</v>
      </c>
      <c r="V6" s="81">
        <f>IFERROR(K6/SUM(Q6:Q21),"-")</f>
        <v>7906.976744186</v>
      </c>
      <c r="W6" s="82">
        <v>0</v>
      </c>
      <c r="X6" s="80" t="str">
        <f>IF(Q6=0,"-",W6/Q6)</f>
        <v>-</v>
      </c>
      <c r="Y6" s="181">
        <v>0</v>
      </c>
      <c r="Z6" s="182" t="str">
        <f>IFERROR(Y6/Q6,"-")</f>
        <v>-</v>
      </c>
      <c r="AA6" s="182" t="str">
        <f>IFERROR(Y6/W6,"-")</f>
        <v>-</v>
      </c>
      <c r="AB6" s="176">
        <f>SUM(Y6:Y21)-SUM(K6:K21)</f>
        <v>1424000</v>
      </c>
      <c r="AC6" s="83">
        <f>SUM(Y6:Y21)/SUM(K6:K21)</f>
        <v>5.1882352941176</v>
      </c>
      <c r="AD6" s="77"/>
      <c r="AE6" s="91"/>
      <c r="AF6" s="92" t="str">
        <f>IF(Q6=0,"",IF(AE6=0,"",(AE6/Q6)))</f>
        <v/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 t="str">
        <f>IF(Q6=0,"",IF(AN6=0,"",(AN6/Q6)))</f>
        <v/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 t="str">
        <f>IF(Q6=0,"",IF(AW6=0,"",(AW6/Q6)))</f>
        <v/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 t="str">
        <f>IF(Q6=0,"",IF(BF6=0,"",(BF6/Q6)))</f>
        <v/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 t="str">
        <f>IF(Q6=0,"",IF(BO6=0,"",(BO6/Q6)))</f>
        <v/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 t="str">
        <f>IF(Q6=0,"",IF(BX6=0,"",(BX6/Q6)))</f>
        <v/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 t="str">
        <f>IF(Q6=0,"",IF(CG6=0,"",(CG6/Q6)))</f>
        <v/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2</v>
      </c>
      <c r="M7" s="79">
        <v>2</v>
      </c>
      <c r="N7" s="79">
        <v>0</v>
      </c>
      <c r="O7" s="88">
        <v>0</v>
      </c>
      <c r="P7" s="89">
        <v>0</v>
      </c>
      <c r="Q7" s="90">
        <f>O7+P7</f>
        <v>0</v>
      </c>
      <c r="R7" s="80" t="str">
        <f>IFERROR(Q7/N7,"-")</f>
        <v>-</v>
      </c>
      <c r="S7" s="79">
        <v>0</v>
      </c>
      <c r="T7" s="79">
        <v>0</v>
      </c>
      <c r="U7" s="80" t="str">
        <f>IFERROR(T7/(Q7),"-")</f>
        <v>-</v>
      </c>
      <c r="V7" s="81"/>
      <c r="W7" s="82">
        <v>0</v>
      </c>
      <c r="X7" s="80" t="str">
        <f>IF(Q7=0,"-",W7/Q7)</f>
        <v>-</v>
      </c>
      <c r="Y7" s="181">
        <v>0</v>
      </c>
      <c r="Z7" s="182" t="str">
        <f>IFERROR(Y7/Q7,"-")</f>
        <v>-</v>
      </c>
      <c r="AA7" s="182" t="str">
        <f>IFERROR(Y7/W7,"-")</f>
        <v>-</v>
      </c>
      <c r="AB7" s="176"/>
      <c r="AC7" s="83"/>
      <c r="AD7" s="77"/>
      <c r="AE7" s="91"/>
      <c r="AF7" s="92" t="str">
        <f>IF(Q7=0,"",IF(AE7=0,"",(AE7/Q7)))</f>
        <v/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 t="str">
        <f>IF(Q7=0,"",IF(AN7=0,"",(AN7/Q7)))</f>
        <v/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 t="str">
        <f>IF(Q7=0,"",IF(AW7=0,"",(AW7/Q7)))</f>
        <v/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 t="str">
        <f>IF(Q7=0,"",IF(BF7=0,"",(BF7/Q7)))</f>
        <v/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 t="str">
        <f>IF(Q7=0,"",IF(BO7=0,"",(BO7/Q7)))</f>
        <v/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/>
      <c r="BY7" s="124" t="str">
        <f>IF(Q7=0,"",IF(BX7=0,"",(BX7/Q7)))</f>
        <v/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 t="str">
        <f>IF(Q7=0,"",IF(CG7=0,"",(CG7/Q7)))</f>
        <v/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62</v>
      </c>
      <c r="I8" s="87" t="s">
        <v>68</v>
      </c>
      <c r="J8" s="87"/>
      <c r="K8" s="176"/>
      <c r="L8" s="79">
        <v>19</v>
      </c>
      <c r="M8" s="79">
        <v>0</v>
      </c>
      <c r="N8" s="79">
        <v>96</v>
      </c>
      <c r="O8" s="88">
        <v>4</v>
      </c>
      <c r="P8" s="89">
        <v>0</v>
      </c>
      <c r="Q8" s="90">
        <f>O8+P8</f>
        <v>4</v>
      </c>
      <c r="R8" s="80">
        <f>IFERROR(Q8/N8,"-")</f>
        <v>0.041666666666667</v>
      </c>
      <c r="S8" s="79">
        <v>0</v>
      </c>
      <c r="T8" s="79">
        <v>1</v>
      </c>
      <c r="U8" s="80">
        <f>IFERROR(T8/(Q8),"-")</f>
        <v>0.25</v>
      </c>
      <c r="V8" s="81"/>
      <c r="W8" s="82">
        <v>1</v>
      </c>
      <c r="X8" s="80">
        <f>IF(Q8=0,"-",W8/Q8)</f>
        <v>0.25</v>
      </c>
      <c r="Y8" s="181">
        <v>5000</v>
      </c>
      <c r="Z8" s="182">
        <f>IFERROR(Y8/Q8,"-")</f>
        <v>1250</v>
      </c>
      <c r="AA8" s="182">
        <f>IFERROR(Y8/W8,"-")</f>
        <v>5000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0.25</v>
      </c>
      <c r="BH8" s="109">
        <v>1</v>
      </c>
      <c r="BI8" s="111">
        <f>IFERROR(BH8/BF8,"-")</f>
        <v>1</v>
      </c>
      <c r="BJ8" s="112">
        <v>5000</v>
      </c>
      <c r="BK8" s="113">
        <f>IFERROR(BJ8/BF8,"-")</f>
        <v>5000</v>
      </c>
      <c r="BL8" s="114">
        <v>1</v>
      </c>
      <c r="BM8" s="114"/>
      <c r="BN8" s="114"/>
      <c r="BO8" s="116">
        <v>1</v>
      </c>
      <c r="BP8" s="117">
        <f>IF(Q8=0,"",IF(BO8=0,"",(BO8/Q8)))</f>
        <v>0.25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2</v>
      </c>
      <c r="BY8" s="124">
        <f>IF(Q8=0,"",IF(BX8=0,"",(BX8/Q8)))</f>
        <v>0.5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5000</v>
      </c>
      <c r="CR8" s="138">
        <v>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66</v>
      </c>
      <c r="H9" s="87"/>
      <c r="I9" s="87"/>
      <c r="J9" s="87"/>
      <c r="K9" s="176"/>
      <c r="L9" s="79">
        <v>32</v>
      </c>
      <c r="M9" s="79">
        <v>24</v>
      </c>
      <c r="N9" s="79">
        <v>20</v>
      </c>
      <c r="O9" s="88">
        <v>6</v>
      </c>
      <c r="P9" s="89">
        <v>0</v>
      </c>
      <c r="Q9" s="90">
        <f>O9+P9</f>
        <v>6</v>
      </c>
      <c r="R9" s="80">
        <f>IFERROR(Q9/N9,"-")</f>
        <v>0.3</v>
      </c>
      <c r="S9" s="79">
        <v>1</v>
      </c>
      <c r="T9" s="79">
        <v>1</v>
      </c>
      <c r="U9" s="80">
        <f>IFERROR(T9/(Q9),"-")</f>
        <v>0.16666666666667</v>
      </c>
      <c r="V9" s="81"/>
      <c r="W9" s="82">
        <v>2</v>
      </c>
      <c r="X9" s="80">
        <f>IF(Q9=0,"-",W9/Q9)</f>
        <v>0.33333333333333</v>
      </c>
      <c r="Y9" s="181">
        <v>90000</v>
      </c>
      <c r="Z9" s="182">
        <f>IFERROR(Y9/Q9,"-")</f>
        <v>15000</v>
      </c>
      <c r="AA9" s="182">
        <f>IFERROR(Y9/W9,"-")</f>
        <v>45000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0.16666666666667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</v>
      </c>
      <c r="BP9" s="117">
        <f>IF(Q9=0,"",IF(BO9=0,"",(BO9/Q9)))</f>
        <v>0.16666666666667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2</v>
      </c>
      <c r="BY9" s="124">
        <f>IF(Q9=0,"",IF(BX9=0,"",(BX9/Q9)))</f>
        <v>0.33333333333333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2</v>
      </c>
      <c r="CH9" s="131">
        <f>IF(Q9=0,"",IF(CG9=0,"",(CG9/Q9)))</f>
        <v>0.33333333333333</v>
      </c>
      <c r="CI9" s="132">
        <v>2</v>
      </c>
      <c r="CJ9" s="133">
        <f>IFERROR(CI9/CG9,"-")</f>
        <v>1</v>
      </c>
      <c r="CK9" s="134">
        <v>90000</v>
      </c>
      <c r="CL9" s="135">
        <f>IFERROR(CK9/CG9,"-")</f>
        <v>45000</v>
      </c>
      <c r="CM9" s="136"/>
      <c r="CN9" s="136"/>
      <c r="CO9" s="136">
        <v>2</v>
      </c>
      <c r="CP9" s="137">
        <v>2</v>
      </c>
      <c r="CQ9" s="138">
        <v>90000</v>
      </c>
      <c r="CR9" s="138">
        <v>47000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70</v>
      </c>
      <c r="C10" s="184" t="s">
        <v>58</v>
      </c>
      <c r="D10" s="184"/>
      <c r="E10" s="184" t="s">
        <v>71</v>
      </c>
      <c r="F10" s="184" t="s">
        <v>72</v>
      </c>
      <c r="G10" s="184" t="s">
        <v>61</v>
      </c>
      <c r="H10" s="87" t="s">
        <v>62</v>
      </c>
      <c r="I10" s="87" t="s">
        <v>63</v>
      </c>
      <c r="J10" s="87" t="s">
        <v>73</v>
      </c>
      <c r="K10" s="176"/>
      <c r="L10" s="79">
        <v>11</v>
      </c>
      <c r="M10" s="79">
        <v>0</v>
      </c>
      <c r="N10" s="79">
        <v>47</v>
      </c>
      <c r="O10" s="88">
        <v>2</v>
      </c>
      <c r="P10" s="89">
        <v>0</v>
      </c>
      <c r="Q10" s="90">
        <f>O10+P10</f>
        <v>2</v>
      </c>
      <c r="R10" s="80">
        <f>IFERROR(Q10/N10,"-")</f>
        <v>0.042553191489362</v>
      </c>
      <c r="S10" s="79">
        <v>0</v>
      </c>
      <c r="T10" s="79">
        <v>2</v>
      </c>
      <c r="U10" s="80">
        <f>IFERROR(T10/(Q10),"-")</f>
        <v>1</v>
      </c>
      <c r="V10" s="81"/>
      <c r="W10" s="82">
        <v>1</v>
      </c>
      <c r="X10" s="80">
        <f>IF(Q10=0,"-",W10/Q10)</f>
        <v>0.5</v>
      </c>
      <c r="Y10" s="181">
        <v>61000</v>
      </c>
      <c r="Z10" s="182">
        <f>IFERROR(Y10/Q10,"-")</f>
        <v>30500</v>
      </c>
      <c r="AA10" s="182">
        <f>IFERROR(Y10/W10,"-")</f>
        <v>61000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1</v>
      </c>
      <c r="BP10" s="117">
        <f>IF(Q10=0,"",IF(BO10=0,"",(BO10/Q10)))</f>
        <v>0.5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1</v>
      </c>
      <c r="BY10" s="124">
        <f>IF(Q10=0,"",IF(BX10=0,"",(BX10/Q10)))</f>
        <v>0.5</v>
      </c>
      <c r="BZ10" s="125">
        <v>1</v>
      </c>
      <c r="CA10" s="126">
        <f>IFERROR(BZ10/BX10,"-")</f>
        <v>1</v>
      </c>
      <c r="CB10" s="127">
        <v>61000</v>
      </c>
      <c r="CC10" s="128">
        <f>IFERROR(CB10/BX10,"-")</f>
        <v>61000</v>
      </c>
      <c r="CD10" s="129"/>
      <c r="CE10" s="129"/>
      <c r="CF10" s="129">
        <v>1</v>
      </c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61000</v>
      </c>
      <c r="CR10" s="138">
        <v>61000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74</v>
      </c>
      <c r="C11" s="184" t="s">
        <v>58</v>
      </c>
      <c r="D11" s="184"/>
      <c r="E11" s="184" t="s">
        <v>71</v>
      </c>
      <c r="F11" s="184" t="s">
        <v>72</v>
      </c>
      <c r="G11" s="184" t="s">
        <v>66</v>
      </c>
      <c r="H11" s="87"/>
      <c r="I11" s="87"/>
      <c r="J11" s="87"/>
      <c r="K11" s="176"/>
      <c r="L11" s="79">
        <v>19</v>
      </c>
      <c r="M11" s="79">
        <v>16</v>
      </c>
      <c r="N11" s="79">
        <v>10</v>
      </c>
      <c r="O11" s="88">
        <v>2</v>
      </c>
      <c r="P11" s="89">
        <v>0</v>
      </c>
      <c r="Q11" s="90">
        <f>O11+P11</f>
        <v>2</v>
      </c>
      <c r="R11" s="80">
        <f>IFERROR(Q11/N11,"-")</f>
        <v>0.2</v>
      </c>
      <c r="S11" s="79">
        <v>0</v>
      </c>
      <c r="T11" s="79">
        <v>1</v>
      </c>
      <c r="U11" s="80">
        <f>IFERROR(T11/(Q11),"-")</f>
        <v>0.5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>
        <v>1</v>
      </c>
      <c r="BY11" s="124">
        <f>IF(Q11=0,"",IF(BX11=0,"",(BX11/Q11)))</f>
        <v>0.5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75</v>
      </c>
      <c r="C12" s="184" t="s">
        <v>58</v>
      </c>
      <c r="D12" s="184"/>
      <c r="E12" s="184" t="s">
        <v>71</v>
      </c>
      <c r="F12" s="184" t="s">
        <v>72</v>
      </c>
      <c r="G12" s="184" t="s">
        <v>61</v>
      </c>
      <c r="H12" s="87" t="s">
        <v>62</v>
      </c>
      <c r="I12" s="87" t="s">
        <v>68</v>
      </c>
      <c r="J12" s="87"/>
      <c r="K12" s="176"/>
      <c r="L12" s="79">
        <v>11</v>
      </c>
      <c r="M12" s="79">
        <v>0</v>
      </c>
      <c r="N12" s="79">
        <v>46</v>
      </c>
      <c r="O12" s="88">
        <v>6</v>
      </c>
      <c r="P12" s="89">
        <v>0</v>
      </c>
      <c r="Q12" s="90">
        <f>O12+P12</f>
        <v>6</v>
      </c>
      <c r="R12" s="80">
        <f>IFERROR(Q12/N12,"-")</f>
        <v>0.1304347826087</v>
      </c>
      <c r="S12" s="79">
        <v>1</v>
      </c>
      <c r="T12" s="79">
        <v>2</v>
      </c>
      <c r="U12" s="80">
        <f>IFERROR(T12/(Q12),"-")</f>
        <v>0.33333333333333</v>
      </c>
      <c r="V12" s="81"/>
      <c r="W12" s="82">
        <v>1</v>
      </c>
      <c r="X12" s="80">
        <f>IF(Q12=0,"-",W12/Q12)</f>
        <v>0.16666666666667</v>
      </c>
      <c r="Y12" s="181">
        <v>5000</v>
      </c>
      <c r="Z12" s="182">
        <f>IFERROR(Y12/Q12,"-")</f>
        <v>833.33333333333</v>
      </c>
      <c r="AA12" s="182">
        <f>IFERROR(Y12/W12,"-")</f>
        <v>5000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3</v>
      </c>
      <c r="BG12" s="110">
        <f>IF(Q12=0,"",IF(BF12=0,"",(BF12/Q12)))</f>
        <v>0.5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3</v>
      </c>
      <c r="BP12" s="117">
        <f>IF(Q12=0,"",IF(BO12=0,"",(BO12/Q12)))</f>
        <v>0.5</v>
      </c>
      <c r="BQ12" s="118">
        <v>1</v>
      </c>
      <c r="BR12" s="119">
        <f>IFERROR(BQ12/BO12,"-")</f>
        <v>0.33333333333333</v>
      </c>
      <c r="BS12" s="120">
        <v>5000</v>
      </c>
      <c r="BT12" s="121">
        <f>IFERROR(BS12/BO12,"-")</f>
        <v>1666.6666666667</v>
      </c>
      <c r="BU12" s="122">
        <v>1</v>
      </c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5000</v>
      </c>
      <c r="CR12" s="138">
        <v>5000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76</v>
      </c>
      <c r="C13" s="184" t="s">
        <v>58</v>
      </c>
      <c r="D13" s="184"/>
      <c r="E13" s="184" t="s">
        <v>71</v>
      </c>
      <c r="F13" s="184" t="s">
        <v>72</v>
      </c>
      <c r="G13" s="184" t="s">
        <v>66</v>
      </c>
      <c r="H13" s="87"/>
      <c r="I13" s="87"/>
      <c r="J13" s="87"/>
      <c r="K13" s="176"/>
      <c r="L13" s="79">
        <v>24</v>
      </c>
      <c r="M13" s="79">
        <v>21</v>
      </c>
      <c r="N13" s="79">
        <v>1</v>
      </c>
      <c r="O13" s="88">
        <v>2</v>
      </c>
      <c r="P13" s="89">
        <v>0</v>
      </c>
      <c r="Q13" s="90">
        <f>O13+P13</f>
        <v>2</v>
      </c>
      <c r="R13" s="80">
        <f>IFERROR(Q13/N13,"-")</f>
        <v>2</v>
      </c>
      <c r="S13" s="79">
        <v>0</v>
      </c>
      <c r="T13" s="79">
        <v>1</v>
      </c>
      <c r="U13" s="80">
        <f>IFERROR(T13/(Q13),"-")</f>
        <v>0.5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</v>
      </c>
      <c r="BP13" s="117">
        <f>IF(Q13=0,"",IF(BO13=0,"",(BO13/Q13)))</f>
        <v>0.5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77</v>
      </c>
      <c r="C14" s="184" t="s">
        <v>58</v>
      </c>
      <c r="D14" s="184"/>
      <c r="E14" s="184" t="s">
        <v>59</v>
      </c>
      <c r="F14" s="184" t="s">
        <v>60</v>
      </c>
      <c r="G14" s="184" t="s">
        <v>61</v>
      </c>
      <c r="H14" s="87" t="s">
        <v>78</v>
      </c>
      <c r="I14" s="87" t="s">
        <v>63</v>
      </c>
      <c r="J14" s="87" t="s">
        <v>64</v>
      </c>
      <c r="K14" s="176"/>
      <c r="L14" s="79">
        <v>7</v>
      </c>
      <c r="M14" s="79">
        <v>0</v>
      </c>
      <c r="N14" s="79">
        <v>53</v>
      </c>
      <c r="O14" s="88">
        <v>2</v>
      </c>
      <c r="P14" s="89">
        <v>0</v>
      </c>
      <c r="Q14" s="90">
        <f>O14+P14</f>
        <v>2</v>
      </c>
      <c r="R14" s="80">
        <f>IFERROR(Q14/N14,"-")</f>
        <v>0.037735849056604</v>
      </c>
      <c r="S14" s="79">
        <v>0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1</v>
      </c>
      <c r="BP14" s="117">
        <f>IF(Q14=0,"",IF(BO14=0,"",(BO14/Q14)))</f>
        <v>0.5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79</v>
      </c>
      <c r="C15" s="184" t="s">
        <v>58</v>
      </c>
      <c r="D15" s="184"/>
      <c r="E15" s="184" t="s">
        <v>59</v>
      </c>
      <c r="F15" s="184" t="s">
        <v>60</v>
      </c>
      <c r="G15" s="184" t="s">
        <v>66</v>
      </c>
      <c r="H15" s="87"/>
      <c r="I15" s="87"/>
      <c r="J15" s="87"/>
      <c r="K15" s="176"/>
      <c r="L15" s="79">
        <v>25</v>
      </c>
      <c r="M15" s="79">
        <v>21</v>
      </c>
      <c r="N15" s="79">
        <v>30</v>
      </c>
      <c r="O15" s="88">
        <v>5</v>
      </c>
      <c r="P15" s="89">
        <v>0</v>
      </c>
      <c r="Q15" s="90">
        <f>O15+P15</f>
        <v>5</v>
      </c>
      <c r="R15" s="80">
        <f>IFERROR(Q15/N15,"-")</f>
        <v>0.16666666666667</v>
      </c>
      <c r="S15" s="79">
        <v>1</v>
      </c>
      <c r="T15" s="79">
        <v>1</v>
      </c>
      <c r="U15" s="80">
        <f>IFERROR(T15/(Q15),"-")</f>
        <v>0.2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>
        <v>3</v>
      </c>
      <c r="BY15" s="124">
        <f>IF(Q15=0,"",IF(BX15=0,"",(BX15/Q15)))</f>
        <v>0.6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>
        <v>2</v>
      </c>
      <c r="CH15" s="131">
        <f>IF(Q15=0,"",IF(CG15=0,"",(CG15/Q15)))</f>
        <v>0.4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80</v>
      </c>
      <c r="C16" s="184" t="s">
        <v>58</v>
      </c>
      <c r="D16" s="184"/>
      <c r="E16" s="184" t="s">
        <v>59</v>
      </c>
      <c r="F16" s="184" t="s">
        <v>60</v>
      </c>
      <c r="G16" s="184" t="s">
        <v>61</v>
      </c>
      <c r="H16" s="87" t="s">
        <v>78</v>
      </c>
      <c r="I16" s="87" t="s">
        <v>68</v>
      </c>
      <c r="J16" s="87"/>
      <c r="K16" s="176"/>
      <c r="L16" s="79">
        <v>10</v>
      </c>
      <c r="M16" s="79">
        <v>0</v>
      </c>
      <c r="N16" s="79">
        <v>33</v>
      </c>
      <c r="O16" s="88">
        <v>3</v>
      </c>
      <c r="P16" s="89">
        <v>0</v>
      </c>
      <c r="Q16" s="90">
        <f>O16+P16</f>
        <v>3</v>
      </c>
      <c r="R16" s="80">
        <f>IFERROR(Q16/N16,"-")</f>
        <v>0.090909090909091</v>
      </c>
      <c r="S16" s="79">
        <v>0</v>
      </c>
      <c r="T16" s="79">
        <v>2</v>
      </c>
      <c r="U16" s="80">
        <f>IFERROR(T16/(Q16),"-")</f>
        <v>0.66666666666667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1</v>
      </c>
      <c r="AX16" s="104">
        <f>IF(Q16=0,"",IF(AW16=0,"",(AW16/Q16)))</f>
        <v>0.33333333333333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1</v>
      </c>
      <c r="BP16" s="117">
        <f>IF(Q16=0,"",IF(BO16=0,"",(BO16/Q16)))</f>
        <v>0.33333333333333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1</v>
      </c>
      <c r="BY16" s="124">
        <f>IF(Q16=0,"",IF(BX16=0,"",(BX16/Q16)))</f>
        <v>0.33333333333333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81</v>
      </c>
      <c r="C17" s="184" t="s">
        <v>58</v>
      </c>
      <c r="D17" s="184"/>
      <c r="E17" s="184" t="s">
        <v>59</v>
      </c>
      <c r="F17" s="184" t="s">
        <v>60</v>
      </c>
      <c r="G17" s="184" t="s">
        <v>66</v>
      </c>
      <c r="H17" s="87"/>
      <c r="I17" s="87"/>
      <c r="J17" s="87"/>
      <c r="K17" s="176"/>
      <c r="L17" s="79">
        <v>9</v>
      </c>
      <c r="M17" s="79">
        <v>5</v>
      </c>
      <c r="N17" s="79">
        <v>2</v>
      </c>
      <c r="O17" s="88">
        <v>1</v>
      </c>
      <c r="P17" s="89">
        <v>0</v>
      </c>
      <c r="Q17" s="90">
        <f>O17+P17</f>
        <v>1</v>
      </c>
      <c r="R17" s="80">
        <f>IFERROR(Q17/N17,"-")</f>
        <v>0.5</v>
      </c>
      <c r="S17" s="79">
        <v>0</v>
      </c>
      <c r="T17" s="79">
        <v>0</v>
      </c>
      <c r="U17" s="80">
        <f>IFERROR(T17/(Q17),"-")</f>
        <v>0</v>
      </c>
      <c r="V17" s="81"/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>
        <v>1</v>
      </c>
      <c r="BY17" s="124">
        <f>IF(Q17=0,"",IF(BX17=0,"",(BX17/Q17)))</f>
        <v>1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82</v>
      </c>
      <c r="C18" s="184" t="s">
        <v>58</v>
      </c>
      <c r="D18" s="184"/>
      <c r="E18" s="184" t="s">
        <v>71</v>
      </c>
      <c r="F18" s="184" t="s">
        <v>72</v>
      </c>
      <c r="G18" s="184" t="s">
        <v>61</v>
      </c>
      <c r="H18" s="87" t="s">
        <v>78</v>
      </c>
      <c r="I18" s="87" t="s">
        <v>63</v>
      </c>
      <c r="J18" s="87" t="s">
        <v>73</v>
      </c>
      <c r="K18" s="176"/>
      <c r="L18" s="79">
        <v>9</v>
      </c>
      <c r="M18" s="79">
        <v>0</v>
      </c>
      <c r="N18" s="79">
        <v>25</v>
      </c>
      <c r="O18" s="88">
        <v>2</v>
      </c>
      <c r="P18" s="89">
        <v>0</v>
      </c>
      <c r="Q18" s="90">
        <f>O18+P18</f>
        <v>2</v>
      </c>
      <c r="R18" s="80">
        <f>IFERROR(Q18/N18,"-")</f>
        <v>0.08</v>
      </c>
      <c r="S18" s="79">
        <v>1</v>
      </c>
      <c r="T18" s="79">
        <v>0</v>
      </c>
      <c r="U18" s="80">
        <f>IFERROR(T18/(Q18),"-")</f>
        <v>0</v>
      </c>
      <c r="V18" s="81"/>
      <c r="W18" s="82">
        <v>1</v>
      </c>
      <c r="X18" s="80">
        <f>IF(Q18=0,"-",W18/Q18)</f>
        <v>0.5</v>
      </c>
      <c r="Y18" s="181">
        <v>1603000</v>
      </c>
      <c r="Z18" s="182">
        <f>IFERROR(Y18/Q18,"-")</f>
        <v>801500</v>
      </c>
      <c r="AA18" s="182">
        <f>IFERROR(Y18/W18,"-")</f>
        <v>1603000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1</v>
      </c>
      <c r="BP18" s="117">
        <f>IF(Q18=0,"",IF(BO18=0,"",(BO18/Q18)))</f>
        <v>0.5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1</v>
      </c>
      <c r="BY18" s="124">
        <f>IF(Q18=0,"",IF(BX18=0,"",(BX18/Q18)))</f>
        <v>0.5</v>
      </c>
      <c r="BZ18" s="125">
        <v>1</v>
      </c>
      <c r="CA18" s="126">
        <f>IFERROR(BZ18/BX18,"-")</f>
        <v>1</v>
      </c>
      <c r="CB18" s="127">
        <v>1618000</v>
      </c>
      <c r="CC18" s="128">
        <f>IFERROR(CB18/BX18,"-")</f>
        <v>1618000</v>
      </c>
      <c r="CD18" s="129"/>
      <c r="CE18" s="129"/>
      <c r="CF18" s="129">
        <v>1</v>
      </c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1603000</v>
      </c>
      <c r="CR18" s="138">
        <v>1618000</v>
      </c>
      <c r="CS18" s="138"/>
      <c r="CT18" s="139" t="str">
        <f>IF(AND(CR18=0,CS18=0),"",IF(AND(CR18&lt;=100000,CS18&lt;=100000),"",IF(CR18/CQ18&gt;0.7,"男高",IF(CS18/CQ18&gt;0.7,"女高",""))))</f>
        <v>男高</v>
      </c>
    </row>
    <row r="19" spans="1:99">
      <c r="A19" s="78"/>
      <c r="B19" s="184" t="s">
        <v>83</v>
      </c>
      <c r="C19" s="184" t="s">
        <v>58</v>
      </c>
      <c r="D19" s="184"/>
      <c r="E19" s="184" t="s">
        <v>71</v>
      </c>
      <c r="F19" s="184" t="s">
        <v>72</v>
      </c>
      <c r="G19" s="184" t="s">
        <v>66</v>
      </c>
      <c r="H19" s="87"/>
      <c r="I19" s="87"/>
      <c r="J19" s="87"/>
      <c r="K19" s="176"/>
      <c r="L19" s="79">
        <v>14</v>
      </c>
      <c r="M19" s="79">
        <v>13</v>
      </c>
      <c r="N19" s="79">
        <v>7</v>
      </c>
      <c r="O19" s="88">
        <v>4</v>
      </c>
      <c r="P19" s="89">
        <v>0</v>
      </c>
      <c r="Q19" s="90">
        <f>O19+P19</f>
        <v>4</v>
      </c>
      <c r="R19" s="80">
        <f>IFERROR(Q19/N19,"-")</f>
        <v>0.57142857142857</v>
      </c>
      <c r="S19" s="79">
        <v>1</v>
      </c>
      <c r="T19" s="79">
        <v>0</v>
      </c>
      <c r="U19" s="80">
        <f>IFERROR(T19/(Q19),"-")</f>
        <v>0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0.25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3</v>
      </c>
      <c r="BP19" s="117">
        <f>IF(Q19=0,"",IF(BO19=0,"",(BO19/Q19)))</f>
        <v>0.75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84</v>
      </c>
      <c r="C20" s="184" t="s">
        <v>58</v>
      </c>
      <c r="D20" s="184"/>
      <c r="E20" s="184" t="s">
        <v>71</v>
      </c>
      <c r="F20" s="184" t="s">
        <v>72</v>
      </c>
      <c r="G20" s="184" t="s">
        <v>61</v>
      </c>
      <c r="H20" s="87" t="s">
        <v>78</v>
      </c>
      <c r="I20" s="87" t="s">
        <v>68</v>
      </c>
      <c r="J20" s="87"/>
      <c r="K20" s="176"/>
      <c r="L20" s="79">
        <v>6</v>
      </c>
      <c r="M20" s="79">
        <v>0</v>
      </c>
      <c r="N20" s="79">
        <v>17</v>
      </c>
      <c r="O20" s="88">
        <v>2</v>
      </c>
      <c r="P20" s="89">
        <v>0</v>
      </c>
      <c r="Q20" s="90">
        <f>O20+P20</f>
        <v>2</v>
      </c>
      <c r="R20" s="80">
        <f>IFERROR(Q20/N20,"-")</f>
        <v>0.11764705882353</v>
      </c>
      <c r="S20" s="79">
        <v>0</v>
      </c>
      <c r="T20" s="79">
        <v>0</v>
      </c>
      <c r="U20" s="80">
        <f>IFERROR(T20/(Q20),"-")</f>
        <v>0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0.5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>
        <v>1</v>
      </c>
      <c r="CH20" s="131">
        <f>IF(Q20=0,"",IF(CG20=0,"",(CG20/Q20)))</f>
        <v>0.5</v>
      </c>
      <c r="CI20" s="132"/>
      <c r="CJ20" s="133">
        <f>IFERROR(CI20/CG20,"-")</f>
        <v>0</v>
      </c>
      <c r="CK20" s="134"/>
      <c r="CL20" s="135">
        <f>IFERROR(CK20/CG20,"-")</f>
        <v>0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85</v>
      </c>
      <c r="C21" s="184" t="s">
        <v>58</v>
      </c>
      <c r="D21" s="184"/>
      <c r="E21" s="184" t="s">
        <v>71</v>
      </c>
      <c r="F21" s="184" t="s">
        <v>72</v>
      </c>
      <c r="G21" s="184" t="s">
        <v>66</v>
      </c>
      <c r="H21" s="87"/>
      <c r="I21" s="87"/>
      <c r="J21" s="87"/>
      <c r="K21" s="176"/>
      <c r="L21" s="79">
        <v>15</v>
      </c>
      <c r="M21" s="79">
        <v>10</v>
      </c>
      <c r="N21" s="79">
        <v>9</v>
      </c>
      <c r="O21" s="88">
        <v>2</v>
      </c>
      <c r="P21" s="89">
        <v>0</v>
      </c>
      <c r="Q21" s="90">
        <f>O21+P21</f>
        <v>2</v>
      </c>
      <c r="R21" s="80">
        <f>IFERROR(Q21/N21,"-")</f>
        <v>0.22222222222222</v>
      </c>
      <c r="S21" s="79">
        <v>0</v>
      </c>
      <c r="T21" s="79">
        <v>1</v>
      </c>
      <c r="U21" s="80">
        <f>IFERROR(T21/(Q21),"-")</f>
        <v>0.5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>
        <v>2</v>
      </c>
      <c r="BY21" s="124">
        <f>IF(Q21=0,"",IF(BX21=0,"",(BX21/Q21)))</f>
        <v>1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0.056923076923077</v>
      </c>
      <c r="B22" s="184" t="s">
        <v>86</v>
      </c>
      <c r="C22" s="184" t="s">
        <v>58</v>
      </c>
      <c r="D22" s="184"/>
      <c r="E22" s="184" t="s">
        <v>87</v>
      </c>
      <c r="F22" s="184" t="s">
        <v>88</v>
      </c>
      <c r="G22" s="184" t="s">
        <v>61</v>
      </c>
      <c r="H22" s="87" t="s">
        <v>89</v>
      </c>
      <c r="I22" s="87" t="s">
        <v>90</v>
      </c>
      <c r="J22" s="87" t="s">
        <v>91</v>
      </c>
      <c r="K22" s="176">
        <v>650000</v>
      </c>
      <c r="L22" s="79">
        <v>21</v>
      </c>
      <c r="M22" s="79">
        <v>0</v>
      </c>
      <c r="N22" s="79">
        <v>42</v>
      </c>
      <c r="O22" s="88">
        <v>7</v>
      </c>
      <c r="P22" s="89">
        <v>0</v>
      </c>
      <c r="Q22" s="90">
        <f>O22+P22</f>
        <v>7</v>
      </c>
      <c r="R22" s="80">
        <f>IFERROR(Q22/N22,"-")</f>
        <v>0.16666666666667</v>
      </c>
      <c r="S22" s="79">
        <v>1</v>
      </c>
      <c r="T22" s="79">
        <v>2</v>
      </c>
      <c r="U22" s="80">
        <f>IFERROR(T22/(Q22),"-")</f>
        <v>0.28571428571429</v>
      </c>
      <c r="V22" s="81">
        <f>IFERROR(K22/SUM(Q22:Q27),"-")</f>
        <v>24074.074074074</v>
      </c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>
        <f>SUM(Y22:Y27)-SUM(K22:K27)</f>
        <v>-613000</v>
      </c>
      <c r="AC22" s="83">
        <f>SUM(Y22:Y27)/SUM(K22:K27)</f>
        <v>0.056923076923077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1</v>
      </c>
      <c r="AO22" s="98">
        <f>IF(Q22=0,"",IF(AN22=0,"",(AN22/Q22)))</f>
        <v>0.14285714285714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1</v>
      </c>
      <c r="BG22" s="110">
        <f>IF(Q22=0,"",IF(BF22=0,"",(BF22/Q22)))</f>
        <v>0.14285714285714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4</v>
      </c>
      <c r="BP22" s="117">
        <f>IF(Q22=0,"",IF(BO22=0,"",(BO22/Q22)))</f>
        <v>0.57142857142857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1</v>
      </c>
      <c r="BY22" s="124">
        <f>IF(Q22=0,"",IF(BX22=0,"",(BX22/Q22)))</f>
        <v>0.14285714285714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92</v>
      </c>
      <c r="C23" s="184" t="s">
        <v>58</v>
      </c>
      <c r="D23" s="184"/>
      <c r="E23" s="184" t="s">
        <v>87</v>
      </c>
      <c r="F23" s="184" t="s">
        <v>88</v>
      </c>
      <c r="G23" s="184" t="s">
        <v>66</v>
      </c>
      <c r="H23" s="87"/>
      <c r="I23" s="87"/>
      <c r="J23" s="87"/>
      <c r="K23" s="176"/>
      <c r="L23" s="79">
        <v>55</v>
      </c>
      <c r="M23" s="79">
        <v>32</v>
      </c>
      <c r="N23" s="79">
        <v>7</v>
      </c>
      <c r="O23" s="88">
        <v>4</v>
      </c>
      <c r="P23" s="89">
        <v>0</v>
      </c>
      <c r="Q23" s="90">
        <f>O23+P23</f>
        <v>4</v>
      </c>
      <c r="R23" s="80">
        <f>IFERROR(Q23/N23,"-")</f>
        <v>0.57142857142857</v>
      </c>
      <c r="S23" s="79">
        <v>0</v>
      </c>
      <c r="T23" s="79">
        <v>0</v>
      </c>
      <c r="U23" s="80">
        <f>IFERROR(T23/(Q23),"-")</f>
        <v>0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1</v>
      </c>
      <c r="BP23" s="117">
        <f>IF(Q23=0,"",IF(BO23=0,"",(BO23/Q23)))</f>
        <v>0.25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3</v>
      </c>
      <c r="BY23" s="124">
        <f>IF(Q23=0,"",IF(BX23=0,"",(BX23/Q23)))</f>
        <v>0.75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93</v>
      </c>
      <c r="C24" s="184" t="s">
        <v>58</v>
      </c>
      <c r="D24" s="184"/>
      <c r="E24" s="184" t="s">
        <v>94</v>
      </c>
      <c r="F24" s="184" t="s">
        <v>95</v>
      </c>
      <c r="G24" s="184" t="s">
        <v>61</v>
      </c>
      <c r="H24" s="87" t="s">
        <v>89</v>
      </c>
      <c r="I24" s="87" t="s">
        <v>96</v>
      </c>
      <c r="J24" s="87"/>
      <c r="K24" s="176"/>
      <c r="L24" s="79">
        <v>20</v>
      </c>
      <c r="M24" s="79">
        <v>0</v>
      </c>
      <c r="N24" s="79">
        <v>113</v>
      </c>
      <c r="O24" s="88">
        <v>6</v>
      </c>
      <c r="P24" s="89">
        <v>0</v>
      </c>
      <c r="Q24" s="90">
        <f>O24+P24</f>
        <v>6</v>
      </c>
      <c r="R24" s="80">
        <f>IFERROR(Q24/N24,"-")</f>
        <v>0.053097345132743</v>
      </c>
      <c r="S24" s="79">
        <v>0</v>
      </c>
      <c r="T24" s="79">
        <v>1</v>
      </c>
      <c r="U24" s="80">
        <f>IFERROR(T24/(Q24),"-")</f>
        <v>0.16666666666667</v>
      </c>
      <c r="V24" s="81"/>
      <c r="W24" s="82">
        <v>2</v>
      </c>
      <c r="X24" s="80">
        <f>IF(Q24=0,"-",W24/Q24)</f>
        <v>0.33333333333333</v>
      </c>
      <c r="Y24" s="181">
        <v>20000</v>
      </c>
      <c r="Z24" s="182">
        <f>IFERROR(Y24/Q24,"-")</f>
        <v>3333.3333333333</v>
      </c>
      <c r="AA24" s="182">
        <f>IFERROR(Y24/W24,"-")</f>
        <v>10000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0.16666666666667</v>
      </c>
      <c r="BH24" s="109">
        <v>1</v>
      </c>
      <c r="BI24" s="111">
        <f>IFERROR(BH24/BF24,"-")</f>
        <v>1</v>
      </c>
      <c r="BJ24" s="112">
        <v>3000</v>
      </c>
      <c r="BK24" s="113">
        <f>IFERROR(BJ24/BF24,"-")</f>
        <v>3000</v>
      </c>
      <c r="BL24" s="114">
        <v>1</v>
      </c>
      <c r="BM24" s="114"/>
      <c r="BN24" s="114"/>
      <c r="BO24" s="116">
        <v>3</v>
      </c>
      <c r="BP24" s="117">
        <f>IF(Q24=0,"",IF(BO24=0,"",(BO24/Q24)))</f>
        <v>0.5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2</v>
      </c>
      <c r="BY24" s="124">
        <f>IF(Q24=0,"",IF(BX24=0,"",(BX24/Q24)))</f>
        <v>0.33333333333333</v>
      </c>
      <c r="BZ24" s="125">
        <v>1</v>
      </c>
      <c r="CA24" s="126">
        <f>IFERROR(BZ24/BX24,"-")</f>
        <v>0.5</v>
      </c>
      <c r="CB24" s="127">
        <v>17000</v>
      </c>
      <c r="CC24" s="128">
        <f>IFERROR(CB24/BX24,"-")</f>
        <v>8500</v>
      </c>
      <c r="CD24" s="129"/>
      <c r="CE24" s="129"/>
      <c r="CF24" s="129">
        <v>1</v>
      </c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2</v>
      </c>
      <c r="CQ24" s="138">
        <v>20000</v>
      </c>
      <c r="CR24" s="138">
        <v>17000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97</v>
      </c>
      <c r="C25" s="184" t="s">
        <v>58</v>
      </c>
      <c r="D25" s="184"/>
      <c r="E25" s="184" t="s">
        <v>94</v>
      </c>
      <c r="F25" s="184" t="s">
        <v>95</v>
      </c>
      <c r="G25" s="184" t="s">
        <v>66</v>
      </c>
      <c r="H25" s="87"/>
      <c r="I25" s="87"/>
      <c r="J25" s="87"/>
      <c r="K25" s="176"/>
      <c r="L25" s="79">
        <v>42</v>
      </c>
      <c r="M25" s="79">
        <v>23</v>
      </c>
      <c r="N25" s="79">
        <v>5</v>
      </c>
      <c r="O25" s="88">
        <v>2</v>
      </c>
      <c r="P25" s="89">
        <v>0</v>
      </c>
      <c r="Q25" s="90">
        <f>O25+P25</f>
        <v>2</v>
      </c>
      <c r="R25" s="80">
        <f>IFERROR(Q25/N25,"-")</f>
        <v>0.4</v>
      </c>
      <c r="S25" s="79">
        <v>0</v>
      </c>
      <c r="T25" s="79">
        <v>0</v>
      </c>
      <c r="U25" s="80">
        <f>IFERROR(T25/(Q25),"-")</f>
        <v>0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/>
      <c r="BP25" s="117">
        <f>IF(Q25=0,"",IF(BO25=0,"",(BO25/Q25)))</f>
        <v>0</v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>
        <v>2</v>
      </c>
      <c r="BY25" s="124">
        <f>IF(Q25=0,"",IF(BX25=0,"",(BX25/Q25)))</f>
        <v>1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98</v>
      </c>
      <c r="C26" s="184" t="s">
        <v>58</v>
      </c>
      <c r="D26" s="184"/>
      <c r="E26" s="184" t="s">
        <v>99</v>
      </c>
      <c r="F26" s="184" t="s">
        <v>100</v>
      </c>
      <c r="G26" s="184" t="s">
        <v>61</v>
      </c>
      <c r="H26" s="87" t="s">
        <v>89</v>
      </c>
      <c r="I26" s="87" t="s">
        <v>101</v>
      </c>
      <c r="J26" s="87"/>
      <c r="K26" s="176"/>
      <c r="L26" s="79">
        <v>14</v>
      </c>
      <c r="M26" s="79">
        <v>0</v>
      </c>
      <c r="N26" s="79">
        <v>97</v>
      </c>
      <c r="O26" s="88">
        <v>6</v>
      </c>
      <c r="P26" s="89">
        <v>0</v>
      </c>
      <c r="Q26" s="90">
        <f>O26+P26</f>
        <v>6</v>
      </c>
      <c r="R26" s="80">
        <f>IFERROR(Q26/N26,"-")</f>
        <v>0.061855670103093</v>
      </c>
      <c r="S26" s="79">
        <v>0</v>
      </c>
      <c r="T26" s="79">
        <v>3</v>
      </c>
      <c r="U26" s="80">
        <f>IFERROR(T26/(Q26),"-")</f>
        <v>0.5</v>
      </c>
      <c r="V26" s="81"/>
      <c r="W26" s="82">
        <v>2</v>
      </c>
      <c r="X26" s="80">
        <f>IF(Q26=0,"-",W26/Q26)</f>
        <v>0.33333333333333</v>
      </c>
      <c r="Y26" s="181">
        <v>17000</v>
      </c>
      <c r="Z26" s="182">
        <f>IFERROR(Y26/Q26,"-")</f>
        <v>2833.3333333333</v>
      </c>
      <c r="AA26" s="182">
        <f>IFERROR(Y26/W26,"-")</f>
        <v>8500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>
        <v>1</v>
      </c>
      <c r="AO26" s="98">
        <f>IF(Q26=0,"",IF(AN26=0,"",(AN26/Q26)))</f>
        <v>0.16666666666667</v>
      </c>
      <c r="AP26" s="97"/>
      <c r="AQ26" s="99">
        <f>IFERROR(AP26/AN26,"-")</f>
        <v>0</v>
      </c>
      <c r="AR26" s="100"/>
      <c r="AS26" s="101">
        <f>IFERROR(AR26/AN26,"-")</f>
        <v>0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3</v>
      </c>
      <c r="BP26" s="117">
        <f>IF(Q26=0,"",IF(BO26=0,"",(BO26/Q26)))</f>
        <v>0.5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1</v>
      </c>
      <c r="BY26" s="124">
        <f>IF(Q26=0,"",IF(BX26=0,"",(BX26/Q26)))</f>
        <v>0.16666666666667</v>
      </c>
      <c r="BZ26" s="125">
        <v>1</v>
      </c>
      <c r="CA26" s="126">
        <f>IFERROR(BZ26/BX26,"-")</f>
        <v>1</v>
      </c>
      <c r="CB26" s="127">
        <v>5000</v>
      </c>
      <c r="CC26" s="128">
        <f>IFERROR(CB26/BX26,"-")</f>
        <v>5000</v>
      </c>
      <c r="CD26" s="129">
        <v>1</v>
      </c>
      <c r="CE26" s="129"/>
      <c r="CF26" s="129"/>
      <c r="CG26" s="130">
        <v>1</v>
      </c>
      <c r="CH26" s="131">
        <f>IF(Q26=0,"",IF(CG26=0,"",(CG26/Q26)))</f>
        <v>0.16666666666667</v>
      </c>
      <c r="CI26" s="132">
        <v>1</v>
      </c>
      <c r="CJ26" s="133">
        <f>IFERROR(CI26/CG26,"-")</f>
        <v>1</v>
      </c>
      <c r="CK26" s="134">
        <v>12000</v>
      </c>
      <c r="CL26" s="135">
        <f>IFERROR(CK26/CG26,"-")</f>
        <v>12000</v>
      </c>
      <c r="CM26" s="136"/>
      <c r="CN26" s="136"/>
      <c r="CO26" s="136">
        <v>1</v>
      </c>
      <c r="CP26" s="137">
        <v>2</v>
      </c>
      <c r="CQ26" s="138">
        <v>17000</v>
      </c>
      <c r="CR26" s="138">
        <v>12000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102</v>
      </c>
      <c r="C27" s="184" t="s">
        <v>58</v>
      </c>
      <c r="D27" s="184"/>
      <c r="E27" s="184" t="s">
        <v>99</v>
      </c>
      <c r="F27" s="184" t="s">
        <v>100</v>
      </c>
      <c r="G27" s="184" t="s">
        <v>66</v>
      </c>
      <c r="H27" s="87"/>
      <c r="I27" s="87"/>
      <c r="J27" s="87"/>
      <c r="K27" s="176"/>
      <c r="L27" s="79">
        <v>41</v>
      </c>
      <c r="M27" s="79">
        <v>24</v>
      </c>
      <c r="N27" s="79">
        <v>2</v>
      </c>
      <c r="O27" s="88">
        <v>2</v>
      </c>
      <c r="P27" s="89">
        <v>0</v>
      </c>
      <c r="Q27" s="90">
        <f>O27+P27</f>
        <v>2</v>
      </c>
      <c r="R27" s="80">
        <f>IFERROR(Q27/N27,"-")</f>
        <v>1</v>
      </c>
      <c r="S27" s="79">
        <v>0</v>
      </c>
      <c r="T27" s="79">
        <v>0</v>
      </c>
      <c r="U27" s="80">
        <f>IFERROR(T27/(Q27),"-")</f>
        <v>0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1</v>
      </c>
      <c r="BP27" s="117">
        <f>IF(Q27=0,"",IF(BO27=0,"",(BO27/Q27)))</f>
        <v>0.5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>
        <v>1</v>
      </c>
      <c r="CH27" s="131">
        <f>IF(Q27=0,"",IF(CG27=0,"",(CG27/Q27)))</f>
        <v>0.5</v>
      </c>
      <c r="CI27" s="132"/>
      <c r="CJ27" s="133">
        <f>IFERROR(CI27/CG27,"-")</f>
        <v>0</v>
      </c>
      <c r="CK27" s="134"/>
      <c r="CL27" s="135">
        <f>IFERROR(CK27/CG27,"-")</f>
        <v>0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1.865</v>
      </c>
      <c r="B28" s="184" t="s">
        <v>103</v>
      </c>
      <c r="C28" s="184" t="s">
        <v>58</v>
      </c>
      <c r="D28" s="184"/>
      <c r="E28" s="184" t="s">
        <v>104</v>
      </c>
      <c r="F28" s="184" t="s">
        <v>105</v>
      </c>
      <c r="G28" s="184" t="s">
        <v>61</v>
      </c>
      <c r="H28" s="87" t="s">
        <v>106</v>
      </c>
      <c r="I28" s="87" t="s">
        <v>90</v>
      </c>
      <c r="J28" s="87" t="s">
        <v>91</v>
      </c>
      <c r="K28" s="176">
        <v>400000</v>
      </c>
      <c r="L28" s="79">
        <v>24</v>
      </c>
      <c r="M28" s="79">
        <v>0</v>
      </c>
      <c r="N28" s="79">
        <v>96</v>
      </c>
      <c r="O28" s="88">
        <v>12</v>
      </c>
      <c r="P28" s="89">
        <v>0</v>
      </c>
      <c r="Q28" s="90">
        <f>O28+P28</f>
        <v>12</v>
      </c>
      <c r="R28" s="80">
        <f>IFERROR(Q28/N28,"-")</f>
        <v>0.125</v>
      </c>
      <c r="S28" s="79">
        <v>0</v>
      </c>
      <c r="T28" s="79">
        <v>6</v>
      </c>
      <c r="U28" s="80">
        <f>IFERROR(T28/(Q28),"-")</f>
        <v>0.5</v>
      </c>
      <c r="V28" s="81">
        <f>IFERROR(K28/SUM(Q28:Q35),"-")</f>
        <v>8000</v>
      </c>
      <c r="W28" s="82">
        <v>1</v>
      </c>
      <c r="X28" s="80">
        <f>IF(Q28=0,"-",W28/Q28)</f>
        <v>0.083333333333333</v>
      </c>
      <c r="Y28" s="181">
        <v>3000</v>
      </c>
      <c r="Z28" s="182">
        <f>IFERROR(Y28/Q28,"-")</f>
        <v>250</v>
      </c>
      <c r="AA28" s="182">
        <f>IFERROR(Y28/W28,"-")</f>
        <v>3000</v>
      </c>
      <c r="AB28" s="176">
        <f>SUM(Y28:Y35)-SUM(K28:K35)</f>
        <v>346000</v>
      </c>
      <c r="AC28" s="83">
        <f>SUM(Y28:Y35)/SUM(K28:K35)</f>
        <v>1.865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>
        <v>1</v>
      </c>
      <c r="AX28" s="104">
        <f>IF(Q28=0,"",IF(AW28=0,"",(AW28/Q28)))</f>
        <v>0.083333333333333</v>
      </c>
      <c r="AY28" s="103"/>
      <c r="AZ28" s="105">
        <f>IFERROR(AY28/AW28,"-")</f>
        <v>0</v>
      </c>
      <c r="BA28" s="106"/>
      <c r="BB28" s="107">
        <f>IFERROR(BA28/AW28,"-")</f>
        <v>0</v>
      </c>
      <c r="BC28" s="108"/>
      <c r="BD28" s="108"/>
      <c r="BE28" s="108"/>
      <c r="BF28" s="109">
        <v>3</v>
      </c>
      <c r="BG28" s="110">
        <f>IF(Q28=0,"",IF(BF28=0,"",(BF28/Q28)))</f>
        <v>0.25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5</v>
      </c>
      <c r="BP28" s="117">
        <f>IF(Q28=0,"",IF(BO28=0,"",(BO28/Q28)))</f>
        <v>0.41666666666667</v>
      </c>
      <c r="BQ28" s="118">
        <v>1</v>
      </c>
      <c r="BR28" s="119">
        <f>IFERROR(BQ28/BO28,"-")</f>
        <v>0.2</v>
      </c>
      <c r="BS28" s="120">
        <v>3000</v>
      </c>
      <c r="BT28" s="121">
        <f>IFERROR(BS28/BO28,"-")</f>
        <v>600</v>
      </c>
      <c r="BU28" s="122">
        <v>1</v>
      </c>
      <c r="BV28" s="122"/>
      <c r="BW28" s="122"/>
      <c r="BX28" s="123">
        <v>2</v>
      </c>
      <c r="BY28" s="124">
        <f>IF(Q28=0,"",IF(BX28=0,"",(BX28/Q28)))</f>
        <v>0.16666666666667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>
        <v>1</v>
      </c>
      <c r="CH28" s="131">
        <f>IF(Q28=0,"",IF(CG28=0,"",(CG28/Q28)))</f>
        <v>0.083333333333333</v>
      </c>
      <c r="CI28" s="132"/>
      <c r="CJ28" s="133">
        <f>IFERROR(CI28/CG28,"-")</f>
        <v>0</v>
      </c>
      <c r="CK28" s="134"/>
      <c r="CL28" s="135">
        <f>IFERROR(CK28/CG28,"-")</f>
        <v>0</v>
      </c>
      <c r="CM28" s="136"/>
      <c r="CN28" s="136"/>
      <c r="CO28" s="136"/>
      <c r="CP28" s="137">
        <v>1</v>
      </c>
      <c r="CQ28" s="138">
        <v>3000</v>
      </c>
      <c r="CR28" s="138">
        <v>3000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107</v>
      </c>
      <c r="C29" s="184" t="s">
        <v>58</v>
      </c>
      <c r="D29" s="184"/>
      <c r="E29" s="184" t="s">
        <v>104</v>
      </c>
      <c r="F29" s="184" t="s">
        <v>105</v>
      </c>
      <c r="G29" s="184" t="s">
        <v>66</v>
      </c>
      <c r="H29" s="87"/>
      <c r="I29" s="87"/>
      <c r="J29" s="87"/>
      <c r="K29" s="176"/>
      <c r="L29" s="79">
        <v>58</v>
      </c>
      <c r="M29" s="79">
        <v>26</v>
      </c>
      <c r="N29" s="79">
        <v>9</v>
      </c>
      <c r="O29" s="88">
        <v>3</v>
      </c>
      <c r="P29" s="89">
        <v>0</v>
      </c>
      <c r="Q29" s="90">
        <f>O29+P29</f>
        <v>3</v>
      </c>
      <c r="R29" s="80">
        <f>IFERROR(Q29/N29,"-")</f>
        <v>0.33333333333333</v>
      </c>
      <c r="S29" s="79">
        <v>2</v>
      </c>
      <c r="T29" s="79">
        <v>0</v>
      </c>
      <c r="U29" s="80">
        <f>IFERROR(T29/(Q29),"-")</f>
        <v>0</v>
      </c>
      <c r="V29" s="81"/>
      <c r="W29" s="82">
        <v>3</v>
      </c>
      <c r="X29" s="80">
        <f>IF(Q29=0,"-",W29/Q29)</f>
        <v>1</v>
      </c>
      <c r="Y29" s="181">
        <v>430000</v>
      </c>
      <c r="Z29" s="182">
        <f>IFERROR(Y29/Q29,"-")</f>
        <v>143333.33333333</v>
      </c>
      <c r="AA29" s="182">
        <f>IFERROR(Y29/W29,"-")</f>
        <v>143333.33333333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2</v>
      </c>
      <c r="BP29" s="117">
        <f>IF(Q29=0,"",IF(BO29=0,"",(BO29/Q29)))</f>
        <v>0.66666666666667</v>
      </c>
      <c r="BQ29" s="118">
        <v>2</v>
      </c>
      <c r="BR29" s="119">
        <f>IFERROR(BQ29/BO29,"-")</f>
        <v>1</v>
      </c>
      <c r="BS29" s="120">
        <v>140000</v>
      </c>
      <c r="BT29" s="121">
        <f>IFERROR(BS29/BO29,"-")</f>
        <v>70000</v>
      </c>
      <c r="BU29" s="122"/>
      <c r="BV29" s="122"/>
      <c r="BW29" s="122">
        <v>2</v>
      </c>
      <c r="BX29" s="123">
        <v>1</v>
      </c>
      <c r="BY29" s="124">
        <f>IF(Q29=0,"",IF(BX29=0,"",(BX29/Q29)))</f>
        <v>0.33333333333333</v>
      </c>
      <c r="BZ29" s="125">
        <v>1</v>
      </c>
      <c r="CA29" s="126">
        <f>IFERROR(BZ29/BX29,"-")</f>
        <v>1</v>
      </c>
      <c r="CB29" s="127">
        <v>290000</v>
      </c>
      <c r="CC29" s="128">
        <f>IFERROR(CB29/BX29,"-")</f>
        <v>290000</v>
      </c>
      <c r="CD29" s="129"/>
      <c r="CE29" s="129"/>
      <c r="CF29" s="129">
        <v>1</v>
      </c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3</v>
      </c>
      <c r="CQ29" s="138">
        <v>430000</v>
      </c>
      <c r="CR29" s="138">
        <v>290000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108</v>
      </c>
      <c r="C30" s="184" t="s">
        <v>58</v>
      </c>
      <c r="D30" s="184"/>
      <c r="E30" s="184" t="s">
        <v>94</v>
      </c>
      <c r="F30" s="184" t="s">
        <v>109</v>
      </c>
      <c r="G30" s="184" t="s">
        <v>61</v>
      </c>
      <c r="H30" s="87"/>
      <c r="I30" s="87" t="s">
        <v>90</v>
      </c>
      <c r="J30" s="87"/>
      <c r="K30" s="176"/>
      <c r="L30" s="79">
        <v>14</v>
      </c>
      <c r="M30" s="79">
        <v>0</v>
      </c>
      <c r="N30" s="79">
        <v>75</v>
      </c>
      <c r="O30" s="88">
        <v>5</v>
      </c>
      <c r="P30" s="89">
        <v>0</v>
      </c>
      <c r="Q30" s="90">
        <f>O30+P30</f>
        <v>5</v>
      </c>
      <c r="R30" s="80">
        <f>IFERROR(Q30/N30,"-")</f>
        <v>0.066666666666667</v>
      </c>
      <c r="S30" s="79">
        <v>0</v>
      </c>
      <c r="T30" s="79">
        <v>2</v>
      </c>
      <c r="U30" s="80">
        <f>IFERROR(T30/(Q30),"-")</f>
        <v>0.4</v>
      </c>
      <c r="V30" s="81"/>
      <c r="W30" s="82">
        <v>2</v>
      </c>
      <c r="X30" s="80">
        <f>IF(Q30=0,"-",W30/Q30)</f>
        <v>0.4</v>
      </c>
      <c r="Y30" s="181">
        <v>14000</v>
      </c>
      <c r="Z30" s="182">
        <f>IFERROR(Y30/Q30,"-")</f>
        <v>2800</v>
      </c>
      <c r="AA30" s="182">
        <f>IFERROR(Y30/W30,"-")</f>
        <v>7000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2</v>
      </c>
      <c r="BG30" s="110">
        <f>IF(Q30=0,"",IF(BF30=0,"",(BF30/Q30)))</f>
        <v>0.4</v>
      </c>
      <c r="BH30" s="109">
        <v>1</v>
      </c>
      <c r="BI30" s="111">
        <f>IFERROR(BH30/BF30,"-")</f>
        <v>0.5</v>
      </c>
      <c r="BJ30" s="112">
        <v>11000</v>
      </c>
      <c r="BK30" s="113">
        <f>IFERROR(BJ30/BF30,"-")</f>
        <v>5500</v>
      </c>
      <c r="BL30" s="114"/>
      <c r="BM30" s="114"/>
      <c r="BN30" s="114">
        <v>1</v>
      </c>
      <c r="BO30" s="116">
        <v>3</v>
      </c>
      <c r="BP30" s="117">
        <f>IF(Q30=0,"",IF(BO30=0,"",(BO30/Q30)))</f>
        <v>0.6</v>
      </c>
      <c r="BQ30" s="118">
        <v>1</v>
      </c>
      <c r="BR30" s="119">
        <f>IFERROR(BQ30/BO30,"-")</f>
        <v>0.33333333333333</v>
      </c>
      <c r="BS30" s="120">
        <v>3000</v>
      </c>
      <c r="BT30" s="121">
        <f>IFERROR(BS30/BO30,"-")</f>
        <v>1000</v>
      </c>
      <c r="BU30" s="122">
        <v>1</v>
      </c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2</v>
      </c>
      <c r="CQ30" s="138">
        <v>14000</v>
      </c>
      <c r="CR30" s="138">
        <v>11000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110</v>
      </c>
      <c r="C31" s="184" t="s">
        <v>58</v>
      </c>
      <c r="D31" s="184"/>
      <c r="E31" s="184" t="s">
        <v>94</v>
      </c>
      <c r="F31" s="184" t="s">
        <v>109</v>
      </c>
      <c r="G31" s="184" t="s">
        <v>66</v>
      </c>
      <c r="H31" s="87"/>
      <c r="I31" s="87"/>
      <c r="J31" s="87"/>
      <c r="K31" s="176"/>
      <c r="L31" s="79">
        <v>23</v>
      </c>
      <c r="M31" s="79">
        <v>16</v>
      </c>
      <c r="N31" s="79">
        <v>23</v>
      </c>
      <c r="O31" s="88">
        <v>3</v>
      </c>
      <c r="P31" s="89">
        <v>0</v>
      </c>
      <c r="Q31" s="90">
        <f>O31+P31</f>
        <v>3</v>
      </c>
      <c r="R31" s="80">
        <f>IFERROR(Q31/N31,"-")</f>
        <v>0.1304347826087</v>
      </c>
      <c r="S31" s="79">
        <v>0</v>
      </c>
      <c r="T31" s="79">
        <v>0</v>
      </c>
      <c r="U31" s="80">
        <f>IFERROR(T31/(Q31),"-")</f>
        <v>0</v>
      </c>
      <c r="V31" s="81"/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/>
      <c r="BP31" s="117">
        <f>IF(Q31=0,"",IF(BO31=0,"",(BO31/Q31)))</f>
        <v>0</v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>
        <v>2</v>
      </c>
      <c r="BY31" s="124">
        <f>IF(Q31=0,"",IF(BX31=0,"",(BX31/Q31)))</f>
        <v>0.66666666666667</v>
      </c>
      <c r="BZ31" s="125"/>
      <c r="CA31" s="126">
        <f>IFERROR(BZ31/BX31,"-")</f>
        <v>0</v>
      </c>
      <c r="CB31" s="127"/>
      <c r="CC31" s="128">
        <f>IFERROR(CB31/BX31,"-")</f>
        <v>0</v>
      </c>
      <c r="CD31" s="129"/>
      <c r="CE31" s="129"/>
      <c r="CF31" s="129"/>
      <c r="CG31" s="130">
        <v>1</v>
      </c>
      <c r="CH31" s="131">
        <f>IF(Q31=0,"",IF(CG31=0,"",(CG31/Q31)))</f>
        <v>0.33333333333333</v>
      </c>
      <c r="CI31" s="132"/>
      <c r="CJ31" s="133">
        <f>IFERROR(CI31/CG31,"-")</f>
        <v>0</v>
      </c>
      <c r="CK31" s="134"/>
      <c r="CL31" s="135">
        <f>IFERROR(CK31/CG31,"-")</f>
        <v>0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111</v>
      </c>
      <c r="C32" s="184" t="s">
        <v>58</v>
      </c>
      <c r="D32" s="184"/>
      <c r="E32" s="184" t="s">
        <v>112</v>
      </c>
      <c r="F32" s="184" t="s">
        <v>113</v>
      </c>
      <c r="G32" s="184" t="s">
        <v>61</v>
      </c>
      <c r="H32" s="87"/>
      <c r="I32" s="87" t="s">
        <v>90</v>
      </c>
      <c r="J32" s="87"/>
      <c r="K32" s="176"/>
      <c r="L32" s="79">
        <v>20</v>
      </c>
      <c r="M32" s="79">
        <v>0</v>
      </c>
      <c r="N32" s="79">
        <v>57</v>
      </c>
      <c r="O32" s="88">
        <v>6</v>
      </c>
      <c r="P32" s="89">
        <v>0</v>
      </c>
      <c r="Q32" s="90">
        <f>O32+P32</f>
        <v>6</v>
      </c>
      <c r="R32" s="80">
        <f>IFERROR(Q32/N32,"-")</f>
        <v>0.10526315789474</v>
      </c>
      <c r="S32" s="79">
        <v>1</v>
      </c>
      <c r="T32" s="79">
        <v>1</v>
      </c>
      <c r="U32" s="80">
        <f>IFERROR(T32/(Q32),"-")</f>
        <v>0.16666666666667</v>
      </c>
      <c r="V32" s="81"/>
      <c r="W32" s="82">
        <v>1</v>
      </c>
      <c r="X32" s="80">
        <f>IF(Q32=0,"-",W32/Q32)</f>
        <v>0.16666666666667</v>
      </c>
      <c r="Y32" s="181">
        <v>3000</v>
      </c>
      <c r="Z32" s="182">
        <f>IFERROR(Y32/Q32,"-")</f>
        <v>500</v>
      </c>
      <c r="AA32" s="182">
        <f>IFERROR(Y32/W32,"-")</f>
        <v>3000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>
        <v>1</v>
      </c>
      <c r="AO32" s="98">
        <f>IF(Q32=0,"",IF(AN32=0,"",(AN32/Q32)))</f>
        <v>0.16666666666667</v>
      </c>
      <c r="AP32" s="97"/>
      <c r="AQ32" s="99">
        <f>IFERROR(AP32/AN32,"-")</f>
        <v>0</v>
      </c>
      <c r="AR32" s="100"/>
      <c r="AS32" s="101">
        <f>IFERROR(AR32/AN32,"-")</f>
        <v>0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3</v>
      </c>
      <c r="BG32" s="110">
        <f>IF(Q32=0,"",IF(BF32=0,"",(BF32/Q32)))</f>
        <v>0.5</v>
      </c>
      <c r="BH32" s="109">
        <v>1</v>
      </c>
      <c r="BI32" s="111">
        <f>IFERROR(BH32/BF32,"-")</f>
        <v>0.33333333333333</v>
      </c>
      <c r="BJ32" s="112">
        <v>3000</v>
      </c>
      <c r="BK32" s="113">
        <f>IFERROR(BJ32/BF32,"-")</f>
        <v>1000</v>
      </c>
      <c r="BL32" s="114">
        <v>1</v>
      </c>
      <c r="BM32" s="114"/>
      <c r="BN32" s="114"/>
      <c r="BO32" s="116">
        <v>1</v>
      </c>
      <c r="BP32" s="117">
        <f>IF(Q32=0,"",IF(BO32=0,"",(BO32/Q32)))</f>
        <v>0.16666666666667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>
        <v>1</v>
      </c>
      <c r="BY32" s="124">
        <f>IF(Q32=0,"",IF(BX32=0,"",(BX32/Q32)))</f>
        <v>0.16666666666667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1</v>
      </c>
      <c r="CQ32" s="138">
        <v>3000</v>
      </c>
      <c r="CR32" s="138">
        <v>3000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114</v>
      </c>
      <c r="C33" s="184" t="s">
        <v>58</v>
      </c>
      <c r="D33" s="184"/>
      <c r="E33" s="184" t="s">
        <v>112</v>
      </c>
      <c r="F33" s="184" t="s">
        <v>113</v>
      </c>
      <c r="G33" s="184" t="s">
        <v>66</v>
      </c>
      <c r="H33" s="87"/>
      <c r="I33" s="87"/>
      <c r="J33" s="87"/>
      <c r="K33" s="176"/>
      <c r="L33" s="79">
        <v>21</v>
      </c>
      <c r="M33" s="79">
        <v>16</v>
      </c>
      <c r="N33" s="79">
        <v>11</v>
      </c>
      <c r="O33" s="88">
        <v>9</v>
      </c>
      <c r="P33" s="89">
        <v>0</v>
      </c>
      <c r="Q33" s="90">
        <f>O33+P33</f>
        <v>9</v>
      </c>
      <c r="R33" s="80">
        <f>IFERROR(Q33/N33,"-")</f>
        <v>0.81818181818182</v>
      </c>
      <c r="S33" s="79">
        <v>1</v>
      </c>
      <c r="T33" s="79">
        <v>3</v>
      </c>
      <c r="U33" s="80">
        <f>IFERROR(T33/(Q33),"-")</f>
        <v>0.33333333333333</v>
      </c>
      <c r="V33" s="81"/>
      <c r="W33" s="82">
        <v>3</v>
      </c>
      <c r="X33" s="80">
        <f>IF(Q33=0,"-",W33/Q33)</f>
        <v>0.33333333333333</v>
      </c>
      <c r="Y33" s="181">
        <v>281000</v>
      </c>
      <c r="Z33" s="182">
        <f>IFERROR(Y33/Q33,"-")</f>
        <v>31222.222222222</v>
      </c>
      <c r="AA33" s="182">
        <f>IFERROR(Y33/W33,"-")</f>
        <v>93666.666666667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1</v>
      </c>
      <c r="BG33" s="110">
        <f>IF(Q33=0,"",IF(BF33=0,"",(BF33/Q33)))</f>
        <v>0.11111111111111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5</v>
      </c>
      <c r="BP33" s="117">
        <f>IF(Q33=0,"",IF(BO33=0,"",(BO33/Q33)))</f>
        <v>0.55555555555556</v>
      </c>
      <c r="BQ33" s="118">
        <v>2</v>
      </c>
      <c r="BR33" s="119">
        <f>IFERROR(BQ33/BO33,"-")</f>
        <v>0.4</v>
      </c>
      <c r="BS33" s="120">
        <v>256000</v>
      </c>
      <c r="BT33" s="121">
        <f>IFERROR(BS33/BO33,"-")</f>
        <v>51200</v>
      </c>
      <c r="BU33" s="122"/>
      <c r="BV33" s="122"/>
      <c r="BW33" s="122">
        <v>2</v>
      </c>
      <c r="BX33" s="123">
        <v>2</v>
      </c>
      <c r="BY33" s="124">
        <f>IF(Q33=0,"",IF(BX33=0,"",(BX33/Q33)))</f>
        <v>0.22222222222222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>
        <v>1</v>
      </c>
      <c r="CH33" s="131">
        <f>IF(Q33=0,"",IF(CG33=0,"",(CG33/Q33)))</f>
        <v>0.11111111111111</v>
      </c>
      <c r="CI33" s="132">
        <v>1</v>
      </c>
      <c r="CJ33" s="133">
        <f>IFERROR(CI33/CG33,"-")</f>
        <v>1</v>
      </c>
      <c r="CK33" s="134">
        <v>25000</v>
      </c>
      <c r="CL33" s="135">
        <f>IFERROR(CK33/CG33,"-")</f>
        <v>25000</v>
      </c>
      <c r="CM33" s="136"/>
      <c r="CN33" s="136"/>
      <c r="CO33" s="136">
        <v>1</v>
      </c>
      <c r="CP33" s="137">
        <v>3</v>
      </c>
      <c r="CQ33" s="138">
        <v>281000</v>
      </c>
      <c r="CR33" s="138">
        <v>195000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115</v>
      </c>
      <c r="C34" s="184" t="s">
        <v>58</v>
      </c>
      <c r="D34" s="184"/>
      <c r="E34" s="184" t="s">
        <v>116</v>
      </c>
      <c r="F34" s="184" t="s">
        <v>117</v>
      </c>
      <c r="G34" s="184" t="s">
        <v>61</v>
      </c>
      <c r="H34" s="87"/>
      <c r="I34" s="87" t="s">
        <v>90</v>
      </c>
      <c r="J34" s="87"/>
      <c r="K34" s="176"/>
      <c r="L34" s="79">
        <v>16</v>
      </c>
      <c r="M34" s="79">
        <v>0</v>
      </c>
      <c r="N34" s="79">
        <v>76</v>
      </c>
      <c r="O34" s="88">
        <v>5</v>
      </c>
      <c r="P34" s="89">
        <v>0</v>
      </c>
      <c r="Q34" s="90">
        <f>O34+P34</f>
        <v>5</v>
      </c>
      <c r="R34" s="80">
        <f>IFERROR(Q34/N34,"-")</f>
        <v>0.065789473684211</v>
      </c>
      <c r="S34" s="79">
        <v>0</v>
      </c>
      <c r="T34" s="79">
        <v>1</v>
      </c>
      <c r="U34" s="80">
        <f>IFERROR(T34/(Q34),"-")</f>
        <v>0.2</v>
      </c>
      <c r="V34" s="81"/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4</v>
      </c>
      <c r="BP34" s="117">
        <f>IF(Q34=0,"",IF(BO34=0,"",(BO34/Q34)))</f>
        <v>0.8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>
        <v>1</v>
      </c>
      <c r="BY34" s="124">
        <f>IF(Q34=0,"",IF(BX34=0,"",(BX34/Q34)))</f>
        <v>0.2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118</v>
      </c>
      <c r="C35" s="184" t="s">
        <v>58</v>
      </c>
      <c r="D35" s="184"/>
      <c r="E35" s="184" t="s">
        <v>116</v>
      </c>
      <c r="F35" s="184" t="s">
        <v>117</v>
      </c>
      <c r="G35" s="184" t="s">
        <v>66</v>
      </c>
      <c r="H35" s="87"/>
      <c r="I35" s="87"/>
      <c r="J35" s="87"/>
      <c r="K35" s="176"/>
      <c r="L35" s="79">
        <v>47</v>
      </c>
      <c r="M35" s="79">
        <v>34</v>
      </c>
      <c r="N35" s="79">
        <v>23</v>
      </c>
      <c r="O35" s="88">
        <v>7</v>
      </c>
      <c r="P35" s="89">
        <v>0</v>
      </c>
      <c r="Q35" s="90">
        <f>O35+P35</f>
        <v>7</v>
      </c>
      <c r="R35" s="80">
        <f>IFERROR(Q35/N35,"-")</f>
        <v>0.30434782608696</v>
      </c>
      <c r="S35" s="79">
        <v>1</v>
      </c>
      <c r="T35" s="79">
        <v>0</v>
      </c>
      <c r="U35" s="80">
        <f>IFERROR(T35/(Q35),"-")</f>
        <v>0</v>
      </c>
      <c r="V35" s="81"/>
      <c r="W35" s="82">
        <v>1</v>
      </c>
      <c r="X35" s="80">
        <f>IF(Q35=0,"-",W35/Q35)</f>
        <v>0.14285714285714</v>
      </c>
      <c r="Y35" s="181">
        <v>15000</v>
      </c>
      <c r="Z35" s="182">
        <f>IFERROR(Y35/Q35,"-")</f>
        <v>2142.8571428571</v>
      </c>
      <c r="AA35" s="182">
        <f>IFERROR(Y35/W35,"-")</f>
        <v>15000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>
        <v>1</v>
      </c>
      <c r="AO35" s="98">
        <f>IF(Q35=0,"",IF(AN35=0,"",(AN35/Q35)))</f>
        <v>0.14285714285714</v>
      </c>
      <c r="AP35" s="97"/>
      <c r="AQ35" s="99">
        <f>IFERROR(AP35/AN35,"-")</f>
        <v>0</v>
      </c>
      <c r="AR35" s="100"/>
      <c r="AS35" s="101">
        <f>IFERROR(AR35/AN35,"-")</f>
        <v>0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3</v>
      </c>
      <c r="BP35" s="117">
        <f>IF(Q35=0,"",IF(BO35=0,"",(BO35/Q35)))</f>
        <v>0.42857142857143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1</v>
      </c>
      <c r="BY35" s="124">
        <f>IF(Q35=0,"",IF(BX35=0,"",(BX35/Q35)))</f>
        <v>0.14285714285714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>
        <v>2</v>
      </c>
      <c r="CH35" s="131">
        <f>IF(Q35=0,"",IF(CG35=0,"",(CG35/Q35)))</f>
        <v>0.28571428571429</v>
      </c>
      <c r="CI35" s="132">
        <v>1</v>
      </c>
      <c r="CJ35" s="133">
        <f>IFERROR(CI35/CG35,"-")</f>
        <v>0.5</v>
      </c>
      <c r="CK35" s="134">
        <v>15000</v>
      </c>
      <c r="CL35" s="135">
        <f>IFERROR(CK35/CG35,"-")</f>
        <v>7500</v>
      </c>
      <c r="CM35" s="136"/>
      <c r="CN35" s="136"/>
      <c r="CO35" s="136">
        <v>1</v>
      </c>
      <c r="CP35" s="137">
        <v>1</v>
      </c>
      <c r="CQ35" s="138">
        <v>15000</v>
      </c>
      <c r="CR35" s="138">
        <v>15000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>
        <f>AC36</f>
        <v>0</v>
      </c>
      <c r="B36" s="184" t="s">
        <v>119</v>
      </c>
      <c r="C36" s="184" t="s">
        <v>58</v>
      </c>
      <c r="D36" s="184"/>
      <c r="E36" s="184" t="s">
        <v>120</v>
      </c>
      <c r="F36" s="184" t="s">
        <v>121</v>
      </c>
      <c r="G36" s="184" t="s">
        <v>61</v>
      </c>
      <c r="H36" s="87" t="s">
        <v>106</v>
      </c>
      <c r="I36" s="87" t="s">
        <v>122</v>
      </c>
      <c r="J36" s="185" t="s">
        <v>123</v>
      </c>
      <c r="K36" s="176">
        <v>120000</v>
      </c>
      <c r="L36" s="79">
        <v>20</v>
      </c>
      <c r="M36" s="79">
        <v>0</v>
      </c>
      <c r="N36" s="79">
        <v>82</v>
      </c>
      <c r="O36" s="88">
        <v>4</v>
      </c>
      <c r="P36" s="89">
        <v>0</v>
      </c>
      <c r="Q36" s="90">
        <f>O36+P36</f>
        <v>4</v>
      </c>
      <c r="R36" s="80">
        <f>IFERROR(Q36/N36,"-")</f>
        <v>0.048780487804878</v>
      </c>
      <c r="S36" s="79">
        <v>0</v>
      </c>
      <c r="T36" s="79">
        <v>1</v>
      </c>
      <c r="U36" s="80">
        <f>IFERROR(T36/(Q36),"-")</f>
        <v>0.25</v>
      </c>
      <c r="V36" s="81">
        <f>IFERROR(K36/SUM(Q36:Q37),"-")</f>
        <v>17142.857142857</v>
      </c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>
        <f>SUM(Y36:Y37)-SUM(K36:K37)</f>
        <v>-120000</v>
      </c>
      <c r="AC36" s="83">
        <f>SUM(Y36:Y37)/SUM(K36:K37)</f>
        <v>0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>
        <v>3</v>
      </c>
      <c r="BP36" s="117">
        <f>IF(Q36=0,"",IF(BO36=0,"",(BO36/Q36)))</f>
        <v>0.75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>
        <v>1</v>
      </c>
      <c r="BY36" s="124">
        <f>IF(Q36=0,"",IF(BX36=0,"",(BX36/Q36)))</f>
        <v>0.25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124</v>
      </c>
      <c r="C37" s="184" t="s">
        <v>58</v>
      </c>
      <c r="D37" s="184"/>
      <c r="E37" s="184" t="s">
        <v>120</v>
      </c>
      <c r="F37" s="184" t="s">
        <v>121</v>
      </c>
      <c r="G37" s="184" t="s">
        <v>66</v>
      </c>
      <c r="H37" s="87"/>
      <c r="I37" s="87"/>
      <c r="J37" s="87"/>
      <c r="K37" s="176"/>
      <c r="L37" s="79">
        <v>15</v>
      </c>
      <c r="M37" s="79">
        <v>13</v>
      </c>
      <c r="N37" s="79">
        <v>4</v>
      </c>
      <c r="O37" s="88">
        <v>3</v>
      </c>
      <c r="P37" s="89">
        <v>0</v>
      </c>
      <c r="Q37" s="90">
        <f>O37+P37</f>
        <v>3</v>
      </c>
      <c r="R37" s="80">
        <f>IFERROR(Q37/N37,"-")</f>
        <v>0.75</v>
      </c>
      <c r="S37" s="79">
        <v>0</v>
      </c>
      <c r="T37" s="79">
        <v>1</v>
      </c>
      <c r="U37" s="80">
        <f>IFERROR(T37/(Q37),"-")</f>
        <v>0.33333333333333</v>
      </c>
      <c r="V37" s="81"/>
      <c r="W37" s="82">
        <v>0</v>
      </c>
      <c r="X37" s="80">
        <f>IF(Q37=0,"-",W37/Q37)</f>
        <v>0</v>
      </c>
      <c r="Y37" s="181">
        <v>0</v>
      </c>
      <c r="Z37" s="182">
        <f>IFERROR(Y37/Q37,"-")</f>
        <v>0</v>
      </c>
      <c r="AA37" s="182" t="str">
        <f>IFERROR(Y37/W37,"-")</f>
        <v>-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2</v>
      </c>
      <c r="BP37" s="117">
        <f>IF(Q37=0,"",IF(BO37=0,"",(BO37/Q37)))</f>
        <v>0.66666666666667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>
        <v>1</v>
      </c>
      <c r="BY37" s="124">
        <f>IF(Q37=0,"",IF(BX37=0,"",(BX37/Q37)))</f>
        <v>0.33333333333333</v>
      </c>
      <c r="BZ37" s="125"/>
      <c r="CA37" s="126">
        <f>IFERROR(BZ37/BX37,"-")</f>
        <v>0</v>
      </c>
      <c r="CB37" s="127"/>
      <c r="CC37" s="128">
        <f>IFERROR(CB37/BX37,"-")</f>
        <v>0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0</v>
      </c>
      <c r="CQ37" s="138">
        <v>0</v>
      </c>
      <c r="CR37" s="138"/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 t="str">
        <f>AC38</f>
        <v>0</v>
      </c>
      <c r="B38" s="184" t="s">
        <v>125</v>
      </c>
      <c r="C38" s="184" t="s">
        <v>58</v>
      </c>
      <c r="D38" s="184"/>
      <c r="E38" s="184"/>
      <c r="F38" s="184"/>
      <c r="G38" s="184" t="s">
        <v>61</v>
      </c>
      <c r="H38" s="87" t="s">
        <v>126</v>
      </c>
      <c r="I38" s="87" t="s">
        <v>127</v>
      </c>
      <c r="J38" s="186" t="s">
        <v>128</v>
      </c>
      <c r="K38" s="176">
        <v>0</v>
      </c>
      <c r="L38" s="79">
        <v>3</v>
      </c>
      <c r="M38" s="79">
        <v>0</v>
      </c>
      <c r="N38" s="79">
        <v>23</v>
      </c>
      <c r="O38" s="88">
        <v>3</v>
      </c>
      <c r="P38" s="89">
        <v>0</v>
      </c>
      <c r="Q38" s="90">
        <f>O38+P38</f>
        <v>3</v>
      </c>
      <c r="R38" s="80">
        <f>IFERROR(Q38/N38,"-")</f>
        <v>0.1304347826087</v>
      </c>
      <c r="S38" s="79">
        <v>0</v>
      </c>
      <c r="T38" s="79">
        <v>2</v>
      </c>
      <c r="U38" s="80">
        <f>IFERROR(T38/(Q38),"-")</f>
        <v>0.66666666666667</v>
      </c>
      <c r="V38" s="81">
        <f>IFERROR(K38/SUM(Q38:Q39),"-")</f>
        <v>0</v>
      </c>
      <c r="W38" s="82">
        <v>0</v>
      </c>
      <c r="X38" s="80">
        <f>IF(Q38=0,"-",W38/Q38)</f>
        <v>0</v>
      </c>
      <c r="Y38" s="181">
        <v>0</v>
      </c>
      <c r="Z38" s="182">
        <f>IFERROR(Y38/Q38,"-")</f>
        <v>0</v>
      </c>
      <c r="AA38" s="182" t="str">
        <f>IFERROR(Y38/W38,"-")</f>
        <v>-</v>
      </c>
      <c r="AB38" s="176">
        <f>SUM(Y38:Y39)-SUM(K38:K39)</f>
        <v>0</v>
      </c>
      <c r="AC38" s="83" t="str">
        <f>SUM(Y38:Y39)/SUM(K38:K39)</f>
        <v>0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>
        <v>1</v>
      </c>
      <c r="AO38" s="98">
        <f>IF(Q38=0,"",IF(AN38=0,"",(AN38/Q38)))</f>
        <v>0.33333333333333</v>
      </c>
      <c r="AP38" s="97"/>
      <c r="AQ38" s="99">
        <f>IFERROR(AP38/AN38,"-")</f>
        <v>0</v>
      </c>
      <c r="AR38" s="100"/>
      <c r="AS38" s="101">
        <f>IFERROR(AR38/AN38,"-")</f>
        <v>0</v>
      </c>
      <c r="AT38" s="102"/>
      <c r="AU38" s="102"/>
      <c r="AV38" s="102"/>
      <c r="AW38" s="103">
        <v>1</v>
      </c>
      <c r="AX38" s="104">
        <f>IF(Q38=0,"",IF(AW38=0,"",(AW38/Q38)))</f>
        <v>0.33333333333333</v>
      </c>
      <c r="AY38" s="103"/>
      <c r="AZ38" s="105">
        <f>IFERROR(AY38/AW38,"-")</f>
        <v>0</v>
      </c>
      <c r="BA38" s="106"/>
      <c r="BB38" s="107">
        <f>IFERROR(BA38/AW38,"-")</f>
        <v>0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/>
      <c r="BP38" s="117">
        <f>IF(Q38=0,"",IF(BO38=0,"",(BO38/Q38)))</f>
        <v>0</v>
      </c>
      <c r="BQ38" s="118"/>
      <c r="BR38" s="119" t="str">
        <f>IFERROR(BQ38/BO38,"-")</f>
        <v>-</v>
      </c>
      <c r="BS38" s="120"/>
      <c r="BT38" s="121" t="str">
        <f>IFERROR(BS38/BO38,"-")</f>
        <v>-</v>
      </c>
      <c r="BU38" s="122"/>
      <c r="BV38" s="122"/>
      <c r="BW38" s="122"/>
      <c r="BX38" s="123">
        <v>1</v>
      </c>
      <c r="BY38" s="124">
        <f>IF(Q38=0,"",IF(BX38=0,"",(BX38/Q38)))</f>
        <v>0.33333333333333</v>
      </c>
      <c r="BZ38" s="125"/>
      <c r="CA38" s="126">
        <f>IFERROR(BZ38/BX38,"-")</f>
        <v>0</v>
      </c>
      <c r="CB38" s="127"/>
      <c r="CC38" s="128">
        <f>IFERROR(CB38/BX38,"-")</f>
        <v>0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129</v>
      </c>
      <c r="C39" s="184" t="s">
        <v>58</v>
      </c>
      <c r="D39" s="184"/>
      <c r="E39" s="184"/>
      <c r="F39" s="184"/>
      <c r="G39" s="184" t="s">
        <v>66</v>
      </c>
      <c r="H39" s="87"/>
      <c r="I39" s="87"/>
      <c r="J39" s="87"/>
      <c r="K39" s="176"/>
      <c r="L39" s="79">
        <v>1</v>
      </c>
      <c r="M39" s="79">
        <v>1</v>
      </c>
      <c r="N39" s="79">
        <v>0</v>
      </c>
      <c r="O39" s="88">
        <v>0</v>
      </c>
      <c r="P39" s="89">
        <v>0</v>
      </c>
      <c r="Q39" s="90">
        <f>O39+P39</f>
        <v>0</v>
      </c>
      <c r="R39" s="80" t="str">
        <f>IFERROR(Q39/N39,"-")</f>
        <v>-</v>
      </c>
      <c r="S39" s="79">
        <v>0</v>
      </c>
      <c r="T39" s="79">
        <v>0</v>
      </c>
      <c r="U39" s="80" t="str">
        <f>IFERROR(T39/(Q39),"-")</f>
        <v>-</v>
      </c>
      <c r="V39" s="81"/>
      <c r="W39" s="82">
        <v>0</v>
      </c>
      <c r="X39" s="80" t="str">
        <f>IF(Q39=0,"-",W39/Q39)</f>
        <v>-</v>
      </c>
      <c r="Y39" s="181">
        <v>0</v>
      </c>
      <c r="Z39" s="182" t="str">
        <f>IFERROR(Y39/Q39,"-")</f>
        <v>-</v>
      </c>
      <c r="AA39" s="182" t="str">
        <f>IFERROR(Y39/W39,"-")</f>
        <v>-</v>
      </c>
      <c r="AB39" s="176"/>
      <c r="AC39" s="83"/>
      <c r="AD39" s="77"/>
      <c r="AE39" s="91"/>
      <c r="AF39" s="92" t="str">
        <f>IF(Q39=0,"",IF(AE39=0,"",(AE39/Q39)))</f>
        <v/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 t="str">
        <f>IF(Q39=0,"",IF(AN39=0,"",(AN39/Q39)))</f>
        <v/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 t="str">
        <f>IF(Q39=0,"",IF(AW39=0,"",(AW39/Q39)))</f>
        <v/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 t="str">
        <f>IF(Q39=0,"",IF(BF39=0,"",(BF39/Q39)))</f>
        <v/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/>
      <c r="BP39" s="117" t="str">
        <f>IF(Q39=0,"",IF(BO39=0,"",(BO39/Q39)))</f>
        <v/>
      </c>
      <c r="BQ39" s="118"/>
      <c r="BR39" s="119" t="str">
        <f>IFERROR(BQ39/BO39,"-")</f>
        <v>-</v>
      </c>
      <c r="BS39" s="120"/>
      <c r="BT39" s="121" t="str">
        <f>IFERROR(BS39/BO39,"-")</f>
        <v>-</v>
      </c>
      <c r="BU39" s="122"/>
      <c r="BV39" s="122"/>
      <c r="BW39" s="122"/>
      <c r="BX39" s="123"/>
      <c r="BY39" s="124" t="str">
        <f>IF(Q39=0,"",IF(BX39=0,"",(BX39/Q39)))</f>
        <v/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 t="str">
        <f>IF(Q39=0,"",IF(CG39=0,"",(CG39/Q39)))</f>
        <v/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30"/>
      <c r="B40" s="84"/>
      <c r="C40" s="84"/>
      <c r="D40" s="85"/>
      <c r="E40" s="85"/>
      <c r="F40" s="85"/>
      <c r="G40" s="86"/>
      <c r="H40" s="87"/>
      <c r="I40" s="87"/>
      <c r="J40" s="87"/>
      <c r="K40" s="177"/>
      <c r="L40" s="34"/>
      <c r="M40" s="34"/>
      <c r="N40" s="31"/>
      <c r="O40" s="23"/>
      <c r="P40" s="23"/>
      <c r="Q40" s="23"/>
      <c r="R40" s="32"/>
      <c r="S40" s="32"/>
      <c r="T40" s="23"/>
      <c r="U40" s="32"/>
      <c r="V40" s="25"/>
      <c r="W40" s="25"/>
      <c r="X40" s="25"/>
      <c r="Y40" s="183"/>
      <c r="Z40" s="183"/>
      <c r="AA40" s="183"/>
      <c r="AB40" s="183"/>
      <c r="AC40" s="33"/>
      <c r="AD40" s="57"/>
      <c r="AE40" s="61"/>
      <c r="AF40" s="62"/>
      <c r="AG40" s="61"/>
      <c r="AH40" s="65"/>
      <c r="AI40" s="66"/>
      <c r="AJ40" s="67"/>
      <c r="AK40" s="68"/>
      <c r="AL40" s="68"/>
      <c r="AM40" s="68"/>
      <c r="AN40" s="61"/>
      <c r="AO40" s="62"/>
      <c r="AP40" s="61"/>
      <c r="AQ40" s="65"/>
      <c r="AR40" s="66"/>
      <c r="AS40" s="67"/>
      <c r="AT40" s="68"/>
      <c r="AU40" s="68"/>
      <c r="AV40" s="68"/>
      <c r="AW40" s="61"/>
      <c r="AX40" s="62"/>
      <c r="AY40" s="61"/>
      <c r="AZ40" s="65"/>
      <c r="BA40" s="66"/>
      <c r="BB40" s="67"/>
      <c r="BC40" s="68"/>
      <c r="BD40" s="68"/>
      <c r="BE40" s="68"/>
      <c r="BF40" s="61"/>
      <c r="BG40" s="62"/>
      <c r="BH40" s="61"/>
      <c r="BI40" s="65"/>
      <c r="BJ40" s="66"/>
      <c r="BK40" s="67"/>
      <c r="BL40" s="68"/>
      <c r="BM40" s="68"/>
      <c r="BN40" s="68"/>
      <c r="BO40" s="63"/>
      <c r="BP40" s="64"/>
      <c r="BQ40" s="61"/>
      <c r="BR40" s="65"/>
      <c r="BS40" s="66"/>
      <c r="BT40" s="67"/>
      <c r="BU40" s="68"/>
      <c r="BV40" s="68"/>
      <c r="BW40" s="68"/>
      <c r="BX40" s="63"/>
      <c r="BY40" s="64"/>
      <c r="BZ40" s="61"/>
      <c r="CA40" s="65"/>
      <c r="CB40" s="66"/>
      <c r="CC40" s="67"/>
      <c r="CD40" s="68"/>
      <c r="CE40" s="68"/>
      <c r="CF40" s="68"/>
      <c r="CG40" s="63"/>
      <c r="CH40" s="64"/>
      <c r="CI40" s="61"/>
      <c r="CJ40" s="65"/>
      <c r="CK40" s="66"/>
      <c r="CL40" s="67"/>
      <c r="CM40" s="68"/>
      <c r="CN40" s="68"/>
      <c r="CO40" s="68"/>
      <c r="CP40" s="69"/>
      <c r="CQ40" s="66"/>
      <c r="CR40" s="66"/>
      <c r="CS40" s="66"/>
      <c r="CT40" s="70"/>
    </row>
    <row r="41" spans="1:99">
      <c r="A41" s="30"/>
      <c r="B41" s="37"/>
      <c r="C41" s="37"/>
      <c r="D41" s="21"/>
      <c r="E41" s="21"/>
      <c r="F41" s="21"/>
      <c r="G41" s="22"/>
      <c r="H41" s="36"/>
      <c r="I41" s="36"/>
      <c r="J41" s="73"/>
      <c r="K41" s="178"/>
      <c r="L41" s="34"/>
      <c r="M41" s="34"/>
      <c r="N41" s="31"/>
      <c r="O41" s="23"/>
      <c r="P41" s="23"/>
      <c r="Q41" s="23"/>
      <c r="R41" s="32"/>
      <c r="S41" s="32"/>
      <c r="T41" s="23"/>
      <c r="U41" s="32"/>
      <c r="V41" s="25"/>
      <c r="W41" s="25"/>
      <c r="X41" s="25"/>
      <c r="Y41" s="183"/>
      <c r="Z41" s="183"/>
      <c r="AA41" s="183"/>
      <c r="AB41" s="183"/>
      <c r="AC41" s="33"/>
      <c r="AD41" s="59"/>
      <c r="AE41" s="61"/>
      <c r="AF41" s="62"/>
      <c r="AG41" s="61"/>
      <c r="AH41" s="65"/>
      <c r="AI41" s="66"/>
      <c r="AJ41" s="67"/>
      <c r="AK41" s="68"/>
      <c r="AL41" s="68"/>
      <c r="AM41" s="68"/>
      <c r="AN41" s="61"/>
      <c r="AO41" s="62"/>
      <c r="AP41" s="61"/>
      <c r="AQ41" s="65"/>
      <c r="AR41" s="66"/>
      <c r="AS41" s="67"/>
      <c r="AT41" s="68"/>
      <c r="AU41" s="68"/>
      <c r="AV41" s="68"/>
      <c r="AW41" s="61"/>
      <c r="AX41" s="62"/>
      <c r="AY41" s="61"/>
      <c r="AZ41" s="65"/>
      <c r="BA41" s="66"/>
      <c r="BB41" s="67"/>
      <c r="BC41" s="68"/>
      <c r="BD41" s="68"/>
      <c r="BE41" s="68"/>
      <c r="BF41" s="61"/>
      <c r="BG41" s="62"/>
      <c r="BH41" s="61"/>
      <c r="BI41" s="65"/>
      <c r="BJ41" s="66"/>
      <c r="BK41" s="67"/>
      <c r="BL41" s="68"/>
      <c r="BM41" s="68"/>
      <c r="BN41" s="68"/>
      <c r="BO41" s="63"/>
      <c r="BP41" s="64"/>
      <c r="BQ41" s="61"/>
      <c r="BR41" s="65"/>
      <c r="BS41" s="66"/>
      <c r="BT41" s="67"/>
      <c r="BU41" s="68"/>
      <c r="BV41" s="68"/>
      <c r="BW41" s="68"/>
      <c r="BX41" s="63"/>
      <c r="BY41" s="64"/>
      <c r="BZ41" s="61"/>
      <c r="CA41" s="65"/>
      <c r="CB41" s="66"/>
      <c r="CC41" s="67"/>
      <c r="CD41" s="68"/>
      <c r="CE41" s="68"/>
      <c r="CF41" s="68"/>
      <c r="CG41" s="63"/>
      <c r="CH41" s="64"/>
      <c r="CI41" s="61"/>
      <c r="CJ41" s="65"/>
      <c r="CK41" s="66"/>
      <c r="CL41" s="67"/>
      <c r="CM41" s="68"/>
      <c r="CN41" s="68"/>
      <c r="CO41" s="68"/>
      <c r="CP41" s="69"/>
      <c r="CQ41" s="66"/>
      <c r="CR41" s="66"/>
      <c r="CS41" s="66"/>
      <c r="CT41" s="70"/>
    </row>
    <row r="42" spans="1:99">
      <c r="A42" s="19">
        <f>AC42</f>
        <v>1.6867549668874</v>
      </c>
      <c r="B42" s="39"/>
      <c r="C42" s="39"/>
      <c r="D42" s="39"/>
      <c r="E42" s="39"/>
      <c r="F42" s="39"/>
      <c r="G42" s="39"/>
      <c r="H42" s="40" t="s">
        <v>130</v>
      </c>
      <c r="I42" s="40"/>
      <c r="J42" s="40"/>
      <c r="K42" s="179">
        <f>SUM(K6:K41)</f>
        <v>1510000</v>
      </c>
      <c r="L42" s="41">
        <f>SUM(L6:L41)</f>
        <v>668</v>
      </c>
      <c r="M42" s="41">
        <f>SUM(M6:M41)</f>
        <v>297</v>
      </c>
      <c r="N42" s="41">
        <f>SUM(N6:N41)</f>
        <v>1142</v>
      </c>
      <c r="O42" s="41">
        <f>SUM(O6:O41)</f>
        <v>130</v>
      </c>
      <c r="P42" s="41">
        <f>SUM(P6:P41)</f>
        <v>0</v>
      </c>
      <c r="Q42" s="41">
        <f>SUM(Q6:Q41)</f>
        <v>130</v>
      </c>
      <c r="R42" s="42">
        <f>IFERROR(Q42/N42,"-")</f>
        <v>0.1138353765324</v>
      </c>
      <c r="S42" s="76">
        <f>SUM(S6:S41)</f>
        <v>11</v>
      </c>
      <c r="T42" s="76">
        <f>SUM(T6:T41)</f>
        <v>35</v>
      </c>
      <c r="U42" s="42">
        <f>IFERROR(S42/Q42,"-")</f>
        <v>0.084615384615385</v>
      </c>
      <c r="V42" s="43">
        <f>IFERROR(K42/Q42,"-")</f>
        <v>11615.384615385</v>
      </c>
      <c r="W42" s="44">
        <f>SUM(W6:W41)</f>
        <v>21</v>
      </c>
      <c r="X42" s="42">
        <f>IFERROR(W42/Q42,"-")</f>
        <v>0.16153846153846</v>
      </c>
      <c r="Y42" s="179">
        <f>SUM(Y6:Y41)</f>
        <v>2547000</v>
      </c>
      <c r="Z42" s="179">
        <f>IFERROR(Y42/Q42,"-")</f>
        <v>19592.307692308</v>
      </c>
      <c r="AA42" s="179">
        <f>IFERROR(Y42/W42,"-")</f>
        <v>121285.71428571</v>
      </c>
      <c r="AB42" s="179">
        <f>Y42-K42</f>
        <v>1037000</v>
      </c>
      <c r="AC42" s="45">
        <f>Y42/K42</f>
        <v>1.6867549668874</v>
      </c>
      <c r="AD42" s="58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  <c r="BM42" s="60"/>
      <c r="BN42" s="60"/>
      <c r="BO42" s="60"/>
      <c r="BP42" s="60"/>
      <c r="BQ42" s="60"/>
      <c r="BR42" s="60"/>
      <c r="BS42" s="60"/>
      <c r="BT42" s="60"/>
      <c r="BU42" s="60"/>
      <c r="BV42" s="60"/>
      <c r="BW42" s="60"/>
      <c r="BX42" s="60"/>
      <c r="BY42" s="60"/>
      <c r="BZ42" s="60"/>
      <c r="CA42" s="60"/>
      <c r="CB42" s="60"/>
      <c r="CC42" s="60"/>
      <c r="CD42" s="60"/>
      <c r="CE42" s="60"/>
      <c r="CF42" s="60"/>
      <c r="CG42" s="60"/>
      <c r="CH42" s="60"/>
      <c r="CI42" s="60"/>
      <c r="CJ42" s="60"/>
      <c r="CK42" s="60"/>
      <c r="CL42" s="60"/>
      <c r="CM42" s="60"/>
      <c r="CN42" s="60"/>
      <c r="CO42" s="60"/>
      <c r="CP42" s="60"/>
      <c r="CQ42" s="60"/>
      <c r="CR42" s="60"/>
      <c r="CS42" s="60"/>
      <c r="CT4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21"/>
    <mergeCell ref="K6:K21"/>
    <mergeCell ref="V6:V21"/>
    <mergeCell ref="AB6:AB21"/>
    <mergeCell ref="AC6:AC21"/>
    <mergeCell ref="A22:A27"/>
    <mergeCell ref="K22:K27"/>
    <mergeCell ref="V22:V27"/>
    <mergeCell ref="AB22:AB27"/>
    <mergeCell ref="AC22:AC27"/>
    <mergeCell ref="A28:A35"/>
    <mergeCell ref="K28:K35"/>
    <mergeCell ref="V28:V35"/>
    <mergeCell ref="AB28:AB35"/>
    <mergeCell ref="AC28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131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0.21081081081081</v>
      </c>
      <c r="B6" s="184" t="s">
        <v>132</v>
      </c>
      <c r="C6" s="184" t="s">
        <v>133</v>
      </c>
      <c r="D6" s="184" t="s">
        <v>134</v>
      </c>
      <c r="E6" s="184" t="s">
        <v>135</v>
      </c>
      <c r="F6" s="184" t="s">
        <v>136</v>
      </c>
      <c r="G6" s="184" t="s">
        <v>61</v>
      </c>
      <c r="H6" s="87" t="s">
        <v>137</v>
      </c>
      <c r="I6" s="87" t="s">
        <v>138</v>
      </c>
      <c r="J6" s="87" t="s">
        <v>139</v>
      </c>
      <c r="K6" s="176">
        <v>185000</v>
      </c>
      <c r="L6" s="79">
        <v>91</v>
      </c>
      <c r="M6" s="79">
        <v>0</v>
      </c>
      <c r="N6" s="79">
        <v>384</v>
      </c>
      <c r="O6" s="88">
        <v>48</v>
      </c>
      <c r="P6" s="89">
        <v>2</v>
      </c>
      <c r="Q6" s="90">
        <f>O6+P6</f>
        <v>50</v>
      </c>
      <c r="R6" s="80">
        <f>IFERROR(Q6/N6,"-")</f>
        <v>0.13020833333333</v>
      </c>
      <c r="S6" s="79">
        <v>1</v>
      </c>
      <c r="T6" s="79">
        <v>19</v>
      </c>
      <c r="U6" s="80">
        <f>IFERROR(T6/(Q6),"-")</f>
        <v>0.38</v>
      </c>
      <c r="V6" s="81">
        <f>IFERROR(K6/SUM(Q6:Q7),"-")</f>
        <v>1241.610738255</v>
      </c>
      <c r="W6" s="82">
        <v>2</v>
      </c>
      <c r="X6" s="80">
        <f>IF(Q6=0,"-",W6/Q6)</f>
        <v>0.04</v>
      </c>
      <c r="Y6" s="181">
        <v>10000</v>
      </c>
      <c r="Z6" s="182">
        <f>IFERROR(Y6/Q6,"-")</f>
        <v>200</v>
      </c>
      <c r="AA6" s="182">
        <f>IFERROR(Y6/W6,"-")</f>
        <v>5000</v>
      </c>
      <c r="AB6" s="176">
        <f>SUM(Y6:Y7)-SUM(K6:K7)</f>
        <v>-146000</v>
      </c>
      <c r="AC6" s="83">
        <f>SUM(Y6:Y7)/SUM(K6:K7)</f>
        <v>0.21081081081081</v>
      </c>
      <c r="AD6" s="77"/>
      <c r="AE6" s="91">
        <v>2</v>
      </c>
      <c r="AF6" s="92">
        <f>IF(Q6=0,"",IF(AE6=0,"",(AE6/Q6)))</f>
        <v>0.04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17</v>
      </c>
      <c r="AO6" s="98">
        <f>IF(Q6=0,"",IF(AN6=0,"",(AN6/Q6)))</f>
        <v>0.34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6</v>
      </c>
      <c r="AX6" s="104">
        <f>IF(Q6=0,"",IF(AW6=0,"",(AW6/Q6)))</f>
        <v>0.12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12</v>
      </c>
      <c r="BG6" s="110">
        <f>IF(Q6=0,"",IF(BF6=0,"",(BF6/Q6)))</f>
        <v>0.24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6</v>
      </c>
      <c r="BP6" s="117">
        <f>IF(Q6=0,"",IF(BO6=0,"",(BO6/Q6)))</f>
        <v>0.12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6</v>
      </c>
      <c r="BY6" s="124">
        <f>IF(Q6=0,"",IF(BX6=0,"",(BX6/Q6)))</f>
        <v>0.12</v>
      </c>
      <c r="BZ6" s="125">
        <v>1</v>
      </c>
      <c r="CA6" s="126">
        <f>IFERROR(BZ6/BX6,"-")</f>
        <v>0.16666666666667</v>
      </c>
      <c r="CB6" s="127">
        <v>5000</v>
      </c>
      <c r="CC6" s="128">
        <f>IFERROR(CB6/BX6,"-")</f>
        <v>833.33333333333</v>
      </c>
      <c r="CD6" s="129"/>
      <c r="CE6" s="129"/>
      <c r="CF6" s="129">
        <v>1</v>
      </c>
      <c r="CG6" s="130">
        <v>1</v>
      </c>
      <c r="CH6" s="131">
        <f>IF(Q6=0,"",IF(CG6=0,"",(CG6/Q6)))</f>
        <v>0.02</v>
      </c>
      <c r="CI6" s="132">
        <v>1</v>
      </c>
      <c r="CJ6" s="133">
        <f>IFERROR(CI6/CG6,"-")</f>
        <v>1</v>
      </c>
      <c r="CK6" s="134">
        <v>5000</v>
      </c>
      <c r="CL6" s="135">
        <f>IFERROR(CK6/CG6,"-")</f>
        <v>5000</v>
      </c>
      <c r="CM6" s="136">
        <v>1</v>
      </c>
      <c r="CN6" s="136"/>
      <c r="CO6" s="136"/>
      <c r="CP6" s="137">
        <v>2</v>
      </c>
      <c r="CQ6" s="138">
        <v>10000</v>
      </c>
      <c r="CR6" s="138">
        <v>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140</v>
      </c>
      <c r="C7" s="184" t="s">
        <v>133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322</v>
      </c>
      <c r="M7" s="79">
        <v>225</v>
      </c>
      <c r="N7" s="79">
        <v>138</v>
      </c>
      <c r="O7" s="88">
        <v>98</v>
      </c>
      <c r="P7" s="89">
        <v>1</v>
      </c>
      <c r="Q7" s="90">
        <f>O7+P7</f>
        <v>99</v>
      </c>
      <c r="R7" s="80">
        <f>IFERROR(Q7/N7,"-")</f>
        <v>0.71739130434783</v>
      </c>
      <c r="S7" s="79">
        <v>3</v>
      </c>
      <c r="T7" s="79">
        <v>21</v>
      </c>
      <c r="U7" s="80">
        <f>IFERROR(T7/(Q7),"-")</f>
        <v>0.21212121212121</v>
      </c>
      <c r="V7" s="81"/>
      <c r="W7" s="82">
        <v>4</v>
      </c>
      <c r="X7" s="80">
        <f>IF(Q7=0,"-",W7/Q7)</f>
        <v>0.04040404040404</v>
      </c>
      <c r="Y7" s="181">
        <v>29000</v>
      </c>
      <c r="Z7" s="182">
        <f>IFERROR(Y7/Q7,"-")</f>
        <v>292.92929292929</v>
      </c>
      <c r="AA7" s="182">
        <f>IFERROR(Y7/W7,"-")</f>
        <v>7250</v>
      </c>
      <c r="AB7" s="176"/>
      <c r="AC7" s="83"/>
      <c r="AD7" s="77"/>
      <c r="AE7" s="91">
        <v>3</v>
      </c>
      <c r="AF7" s="92">
        <f>IF(Q7=0,"",IF(AE7=0,"",(AE7/Q7)))</f>
        <v>0.03030303030303</v>
      </c>
      <c r="AG7" s="91">
        <v>1</v>
      </c>
      <c r="AH7" s="93">
        <f>IFERROR(AG7/AE7,"-")</f>
        <v>0.33333333333333</v>
      </c>
      <c r="AI7" s="94">
        <v>13000</v>
      </c>
      <c r="AJ7" s="95">
        <f>IFERROR(AI7/AE7,"-")</f>
        <v>4333.3333333333</v>
      </c>
      <c r="AK7" s="96"/>
      <c r="AL7" s="96"/>
      <c r="AM7" s="96">
        <v>1</v>
      </c>
      <c r="AN7" s="97">
        <v>19</v>
      </c>
      <c r="AO7" s="98">
        <f>IF(Q7=0,"",IF(AN7=0,"",(AN7/Q7)))</f>
        <v>0.19191919191919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9</v>
      </c>
      <c r="AX7" s="104">
        <f>IF(Q7=0,"",IF(AW7=0,"",(AW7/Q7)))</f>
        <v>0.090909090909091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19</v>
      </c>
      <c r="BG7" s="110">
        <f>IF(Q7=0,"",IF(BF7=0,"",(BF7/Q7)))</f>
        <v>0.19191919191919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20</v>
      </c>
      <c r="BP7" s="117">
        <f>IF(Q7=0,"",IF(BO7=0,"",(BO7/Q7)))</f>
        <v>0.2020202020202</v>
      </c>
      <c r="BQ7" s="118">
        <v>1</v>
      </c>
      <c r="BR7" s="119">
        <f>IFERROR(BQ7/BO7,"-")</f>
        <v>0.05</v>
      </c>
      <c r="BS7" s="120">
        <v>3000</v>
      </c>
      <c r="BT7" s="121">
        <f>IFERROR(BS7/BO7,"-")</f>
        <v>150</v>
      </c>
      <c r="BU7" s="122">
        <v>1</v>
      </c>
      <c r="BV7" s="122"/>
      <c r="BW7" s="122"/>
      <c r="BX7" s="123">
        <v>21</v>
      </c>
      <c r="BY7" s="124">
        <f>IF(Q7=0,"",IF(BX7=0,"",(BX7/Q7)))</f>
        <v>0.21212121212121</v>
      </c>
      <c r="BZ7" s="125">
        <v>1</v>
      </c>
      <c r="CA7" s="126">
        <f>IFERROR(BZ7/BX7,"-")</f>
        <v>0.047619047619048</v>
      </c>
      <c r="CB7" s="127">
        <v>3000</v>
      </c>
      <c r="CC7" s="128">
        <f>IFERROR(CB7/BX7,"-")</f>
        <v>142.85714285714</v>
      </c>
      <c r="CD7" s="129">
        <v>1</v>
      </c>
      <c r="CE7" s="129"/>
      <c r="CF7" s="129"/>
      <c r="CG7" s="130">
        <v>8</v>
      </c>
      <c r="CH7" s="131">
        <f>IF(Q7=0,"",IF(CG7=0,"",(CG7/Q7)))</f>
        <v>0.080808080808081</v>
      </c>
      <c r="CI7" s="132">
        <v>1</v>
      </c>
      <c r="CJ7" s="133">
        <f>IFERROR(CI7/CG7,"-")</f>
        <v>0.125</v>
      </c>
      <c r="CK7" s="134">
        <v>10000</v>
      </c>
      <c r="CL7" s="135">
        <f>IFERROR(CK7/CG7,"-")</f>
        <v>1250</v>
      </c>
      <c r="CM7" s="136">
        <v>1</v>
      </c>
      <c r="CN7" s="136"/>
      <c r="CO7" s="136"/>
      <c r="CP7" s="137">
        <v>4</v>
      </c>
      <c r="CQ7" s="138">
        <v>29000</v>
      </c>
      <c r="CR7" s="138">
        <v>13000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0.21081081081081</v>
      </c>
      <c r="B10" s="39"/>
      <c r="C10" s="39"/>
      <c r="D10" s="39"/>
      <c r="E10" s="39"/>
      <c r="F10" s="39"/>
      <c r="G10" s="39"/>
      <c r="H10" s="40" t="s">
        <v>141</v>
      </c>
      <c r="I10" s="40"/>
      <c r="J10" s="40"/>
      <c r="K10" s="179">
        <f>SUM(K6:K9)</f>
        <v>185000</v>
      </c>
      <c r="L10" s="41">
        <f>SUM(L6:L9)</f>
        <v>413</v>
      </c>
      <c r="M10" s="41">
        <f>SUM(M6:M9)</f>
        <v>225</v>
      </c>
      <c r="N10" s="41">
        <f>SUM(N6:N9)</f>
        <v>522</v>
      </c>
      <c r="O10" s="41">
        <f>SUM(O6:O9)</f>
        <v>146</v>
      </c>
      <c r="P10" s="41">
        <f>SUM(P6:P9)</f>
        <v>3</v>
      </c>
      <c r="Q10" s="41">
        <f>SUM(Q6:Q9)</f>
        <v>149</v>
      </c>
      <c r="R10" s="42">
        <f>IFERROR(Q10/N10,"-")</f>
        <v>0.28544061302682</v>
      </c>
      <c r="S10" s="76">
        <f>SUM(S6:S9)</f>
        <v>4</v>
      </c>
      <c r="T10" s="76">
        <f>SUM(T6:T9)</f>
        <v>40</v>
      </c>
      <c r="U10" s="42">
        <f>IFERROR(S10/Q10,"-")</f>
        <v>0.026845637583893</v>
      </c>
      <c r="V10" s="43">
        <f>IFERROR(K10/Q10,"-")</f>
        <v>1241.610738255</v>
      </c>
      <c r="W10" s="44">
        <f>SUM(W6:W9)</f>
        <v>6</v>
      </c>
      <c r="X10" s="42">
        <f>IFERROR(W10/Q10,"-")</f>
        <v>0.040268456375839</v>
      </c>
      <c r="Y10" s="179">
        <f>SUM(Y6:Y9)</f>
        <v>39000</v>
      </c>
      <c r="Z10" s="179">
        <f>IFERROR(Y10/Q10,"-")</f>
        <v>261.74496644295</v>
      </c>
      <c r="AA10" s="179">
        <f>IFERROR(Y10/W10,"-")</f>
        <v>6500</v>
      </c>
      <c r="AB10" s="179">
        <f>Y10-K10</f>
        <v>-146000</v>
      </c>
      <c r="AC10" s="45">
        <f>Y10/K10</f>
        <v>0.21081081081081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