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  <sheet name="DVD" sheetId="4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<sst xmlns="http://schemas.openxmlformats.org/spreadsheetml/2006/main" uniqueCount="133">
  <si>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</si>
  <si>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</si>
  <si>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</si>
  <si>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</si>
  <si>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</si>
  <si>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</si>
  <si>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</si>
  <si>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</si>
  <si>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</si>
  <si>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</si>
  <si>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</si>
  <si>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</si>
  <si>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</si>
  <si>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</si>
  <si>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</si>
  <si>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</si>
  <si>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</si>
  <si>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</si>
  <si>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</si>
  <si>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</si>
  <si>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</si>
  <si>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</si>
  <si>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</si>
  <si>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</si>
  <si>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</si>
  <si>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DVD</t>
  </si>
  <si>
    <t>10月</t>
  </si>
  <si>
    <t>りんご</t>
  </si>
  <si>
    <t>最終更新日</t>
  </si>
  <si>
    <t>01月31日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</si>
  <si>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</si>
  <si>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</si>
  <si>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</si>
  <si>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</si>
  <si>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</si>
  <si>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</si>
  <si>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</si>
  <si>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</si>
  <si>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</si>
  <si>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</si>
  <si>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</si>
  <si>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</si>
  <si>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</si>
  <si>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</si>
  <si>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</si>
  <si>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</si>
  <si>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</si>
  <si>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</si>
  <si>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</si>
  <si>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</si>
  <si>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</si>
  <si>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</si>
  <si>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</si>
  <si>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</si>
  <si>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</si>
  <si>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</si>
  <si>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</si>
  <si>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</si>
  <si>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</si>
  <si>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</si>
  <si>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</si>
  <si>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</si>
  <si>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ks510</t>
  </si>
  <si>
    <t>①No1誤解版（栗山絵麻）</t>
  </si>
  <si>
    <t>①新カップルが続々登場！</t>
  </si>
  <si>
    <t>TOP</t>
  </si>
  <si>
    <t>スポーツ報知関東</t>
  </si>
  <si>
    <t>半2段つかみ20段保証</t>
  </si>
  <si>
    <t>20段保証</t>
  </si>
  <si>
    <t>ks511</t>
  </si>
  <si>
    <t>空電</t>
  </si>
  <si>
    <t>ks512</t>
  </si>
  <si>
    <t>②求人風（栗山絵麻）</t>
  </si>
  <si>
    <t>②もう50代の熟女だけど</t>
  </si>
  <si>
    <t>半3段つかみ20段保証</t>
  </si>
  <si>
    <t>ks513</t>
  </si>
  <si>
    <t>ks514</t>
  </si>
  <si>
    <t>③大正版（栗山絵麻）</t>
  </si>
  <si>
    <t>③50〜70代男性限定熟女好きな男性募集中</t>
  </si>
  <si>
    <t>半5段つかみ20段保証</t>
  </si>
  <si>
    <t>ks515</t>
  </si>
  <si>
    <t>ks516</t>
  </si>
  <si>
    <t>①求人風（栗山絵麻）</t>
  </si>
  <si>
    <t>50〜70代男性限定！熟女好きな男性募集中！</t>
  </si>
  <si>
    <t>東スポ 8回セット</t>
  </si>
  <si>
    <t>全2段月木</t>
  </si>
  <si>
    <t>10/1～</t>
  </si>
  <si>
    <t>ks517</t>
  </si>
  <si>
    <t>ks518</t>
  </si>
  <si>
    <t>②右女9（栗山絵麻）</t>
  </si>
  <si>
    <t>学生いません。ギャルいません。熟女、熟女、熟女</t>
  </si>
  <si>
    <t>ks519</t>
  </si>
  <si>
    <t>ks520</t>
  </si>
  <si>
    <t>③デリヘル版3（栗山絵麻）</t>
  </si>
  <si>
    <t>出会い求人</t>
  </si>
  <si>
    <t>ks521</t>
  </si>
  <si>
    <t>ks522</t>
  </si>
  <si>
    <t>①大正版（栗山絵麻）</t>
  </si>
  <si>
    <t>184「熟女の新陳代謝を高める「おじさんフェロモン」が求められてます」</t>
  </si>
  <si>
    <t>ニッカン関西</t>
  </si>
  <si>
    <t>半2段つかみ10段保証</t>
  </si>
  <si>
    <t>1～10日</t>
  </si>
  <si>
    <t>ks523</t>
  </si>
  <si>
    <t>ks524</t>
  </si>
  <si>
    <t>②旧デイリー風（栗山絵麻）</t>
  </si>
  <si>
    <t>185「人生で唯一のメモリアル出会い」</t>
  </si>
  <si>
    <t>11～20日</t>
  </si>
  <si>
    <t>ks525</t>
  </si>
  <si>
    <t>ks526</t>
  </si>
  <si>
    <t>③右女3（栗山絵麻）</t>
  </si>
  <si>
    <t>186「令和の新・都市伝説「おじさん好きの女性がいっぱい」</t>
  </si>
  <si>
    <t>21～31日</t>
  </si>
  <si>
    <t>ks527</t>
  </si>
  <si>
    <t>新聞 TOTAL</t>
  </si>
  <si>
    <t>●雑誌 広告</t>
  </si>
  <si>
    <t>rz049</t>
  </si>
  <si>
    <t>ぶんか社</t>
  </si>
  <si>
    <t>黄色黒版（栗山絵麻）</t>
  </si>
  <si>
    <t>顔出し無しでも女性から誘われる</t>
  </si>
  <si>
    <t>EX MAX</t>
  </si>
  <si>
    <t>表4</t>
  </si>
  <si>
    <t>10月26日(火)</t>
  </si>
  <si>
    <t>rz050</t>
  </si>
  <si>
    <t>雑誌 TOTAL</t>
  </si>
  <si>
    <t>●DVD 広告</t>
  </si>
  <si>
    <t>ap009</t>
  </si>
  <si>
    <t>三和出版</t>
  </si>
  <si>
    <t>DVDパス_空電説明_りんご</t>
  </si>
  <si>
    <t>A4変形判、CVSフル</t>
  </si>
  <si>
    <t>MEN'S DVD SEXY</t>
  </si>
  <si>
    <t>DVD貼付け面4C1/3P</t>
  </si>
  <si>
    <t>ap010</t>
  </si>
  <si>
    <t>DVD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</si>
</sst>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9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5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144" t="s">
        <v>1</v>
      </c>
      <c r="F3" s="145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17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84"/>
      <c r="S5" s="184"/>
      <c r="T5" s="184"/>
      <c r="U5" s="184"/>
      <c r="V5" s="10"/>
      <c r="W5" s="59"/>
      <c r="X5" s="142"/>
    </row>
    <row r="6" spans="1:24">
      <c r="A6" s="78"/>
      <c r="B6" s="84" t="s">
        <v>23</v>
      </c>
      <c r="C6" s="84">
        <v>18</v>
      </c>
      <c r="D6" s="180">
        <v>0</v>
      </c>
      <c r="E6" s="79">
        <v>445</v>
      </c>
      <c r="F6" s="79">
        <v>193</v>
      </c>
      <c r="G6" s="79">
        <v>701</v>
      </c>
      <c r="H6" s="89">
        <v>83</v>
      </c>
      <c r="I6" s="90">
        <v>1</v>
      </c>
      <c r="J6" s="143">
        <f>H6+I6</f>
        <v>84</v>
      </c>
      <c r="K6" s="80">
        <f>IFERROR(J6/G6,"-")</f>
        <v>0.11982881597718</v>
      </c>
      <c r="L6" s="79">
        <v>13</v>
      </c>
      <c r="M6" s="79">
        <v>21</v>
      </c>
      <c r="N6" s="80">
        <f>IFERROR(L6/J6,"-")</f>
        <v>0.1547619047619</v>
      </c>
      <c r="O6" s="81">
        <f>IFERROR(D6/J6,"-")</f>
        <v>0</v>
      </c>
      <c r="P6" s="82">
        <v>21</v>
      </c>
      <c r="Q6" s="80">
        <f>IFERROR(P6/J6,"-")</f>
        <v>0.25</v>
      </c>
      <c r="R6" s="185">
        <v>3718560</v>
      </c>
      <c r="S6" s="186">
        <f>IFERROR(R6/J6,"-")</f>
        <v>44268.571428571</v>
      </c>
      <c r="T6" s="186">
        <f>IFERROR(R6/P6,"-")</f>
        <v>177074.28571429</v>
      </c>
      <c r="U6" s="180">
        <f>IFERROR(R6-D6,"-")</f>
        <v>3718560</v>
      </c>
      <c r="V6" s="83" t="str">
        <f>R6/D6</f>
        <v>0</v>
      </c>
      <c r="W6" s="77"/>
      <c r="X6" s="142"/>
    </row>
    <row r="7" spans="1:24">
      <c r="A7" s="78"/>
      <c r="B7" s="84" t="s">
        <v>24</v>
      </c>
      <c r="C7" s="84">
        <v>2</v>
      </c>
      <c r="D7" s="180">
        <v>96000</v>
      </c>
      <c r="E7" s="79">
        <v>108</v>
      </c>
      <c r="F7" s="79">
        <v>45</v>
      </c>
      <c r="G7" s="79">
        <v>103</v>
      </c>
      <c r="H7" s="89">
        <v>30</v>
      </c>
      <c r="I7" s="90">
        <v>2</v>
      </c>
      <c r="J7" s="143">
        <f>H7+I7</f>
        <v>32</v>
      </c>
      <c r="K7" s="80">
        <f>IFERROR(J7/G7,"-")</f>
        <v>0.31067961165049</v>
      </c>
      <c r="L7" s="79">
        <v>2</v>
      </c>
      <c r="M7" s="79">
        <v>3</v>
      </c>
      <c r="N7" s="80">
        <f>IFERROR(L7/J7,"-")</f>
        <v>0.0625</v>
      </c>
      <c r="O7" s="81">
        <f>IFERROR(D7/J7,"-")</f>
        <v>3000</v>
      </c>
      <c r="P7" s="82">
        <v>3</v>
      </c>
      <c r="Q7" s="80">
        <f>IFERROR(P7/J7,"-")</f>
        <v>0.09375</v>
      </c>
      <c r="R7" s="185">
        <v>2857000</v>
      </c>
      <c r="S7" s="186">
        <f>IFERROR(R7/J7,"-")</f>
        <v>89281.25</v>
      </c>
      <c r="T7" s="186">
        <f>IFERROR(R7/P7,"-")</f>
        <v>952333.33333333</v>
      </c>
      <c r="U7" s="180">
        <f>IFERROR(R7-D7,"-")</f>
        <v>2761000</v>
      </c>
      <c r="V7" s="83">
        <f>R7/D7</f>
        <v>29.760416666667</v>
      </c>
      <c r="W7" s="77"/>
      <c r="X7" s="142"/>
    </row>
    <row r="8" spans="1:24">
      <c r="A8" s="78"/>
      <c r="B8" s="84" t="s">
        <v>25</v>
      </c>
      <c r="C8" s="84">
        <v>2</v>
      </c>
      <c r="D8" s="180">
        <v>150000</v>
      </c>
      <c r="E8" s="79">
        <v>237</v>
      </c>
      <c r="F8" s="79">
        <v>118</v>
      </c>
      <c r="G8" s="79">
        <v>372</v>
      </c>
      <c r="H8" s="89">
        <v>88</v>
      </c>
      <c r="I8" s="90">
        <v>1</v>
      </c>
      <c r="J8" s="143">
        <f>H8+I8</f>
        <v>89</v>
      </c>
      <c r="K8" s="80">
        <f>IFERROR(J8/G8,"-")</f>
        <v>0.23924731182796</v>
      </c>
      <c r="L8" s="79">
        <v>3</v>
      </c>
      <c r="M8" s="79">
        <v>24</v>
      </c>
      <c r="N8" s="80">
        <f>IFERROR(L8/J8,"-")</f>
        <v>0.033707865168539</v>
      </c>
      <c r="O8" s="81">
        <f>IFERROR(D8/J8,"-")</f>
        <v>1685.393258427</v>
      </c>
      <c r="P8" s="82">
        <v>2</v>
      </c>
      <c r="Q8" s="80">
        <f>IFERROR(P8/J8,"-")</f>
        <v>0.02247191011236</v>
      </c>
      <c r="R8" s="185">
        <v>44000</v>
      </c>
      <c r="S8" s="186">
        <f>IFERROR(R8/J8,"-")</f>
        <v>494.38202247191</v>
      </c>
      <c r="T8" s="186">
        <f>IFERROR(R8/P8,"-")</f>
        <v>22000</v>
      </c>
      <c r="U8" s="180">
        <f>IFERROR(R8-D8,"-")</f>
        <v>-106000</v>
      </c>
      <c r="V8" s="83">
        <f>R8/D8</f>
        <v>0.29333333333333</v>
      </c>
      <c r="W8" s="77"/>
      <c r="X8" s="142"/>
    </row>
    <row r="9" spans="1:24">
      <c r="A9" s="30"/>
      <c r="B9" s="85"/>
      <c r="C9" s="85"/>
      <c r="D9" s="181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187"/>
      <c r="S9" s="187"/>
      <c r="T9" s="187"/>
      <c r="U9" s="187"/>
      <c r="V9" s="33"/>
      <c r="W9" s="59"/>
      <c r="X9" s="142"/>
    </row>
    <row r="10" spans="1:24">
      <c r="A10" s="30"/>
      <c r="B10" s="37"/>
      <c r="C10" s="37"/>
      <c r="D10" s="182"/>
      <c r="E10" s="34"/>
      <c r="F10" s="34"/>
      <c r="G10" s="31"/>
      <c r="H10" s="31"/>
      <c r="I10" s="31"/>
      <c r="J10" s="31"/>
      <c r="K10" s="33"/>
      <c r="L10" s="33"/>
      <c r="M10" s="31"/>
      <c r="N10" s="33"/>
      <c r="O10" s="25"/>
      <c r="P10" s="25"/>
      <c r="Q10" s="25"/>
      <c r="R10" s="187"/>
      <c r="S10" s="187"/>
      <c r="T10" s="187"/>
      <c r="U10" s="187"/>
      <c r="V10" s="33"/>
      <c r="W10" s="59"/>
      <c r="X10" s="142"/>
    </row>
    <row r="11" spans="1:24">
      <c r="A11" s="19"/>
      <c r="B11" s="41"/>
      <c r="C11" s="41"/>
      <c r="D11" s="183">
        <f>SUM(D6:D9)</f>
        <v>246000</v>
      </c>
      <c r="E11" s="41">
        <f>SUM(E6:E9)</f>
        <v>790</v>
      </c>
      <c r="F11" s="41">
        <f>SUM(F6:F9)</f>
        <v>356</v>
      </c>
      <c r="G11" s="41">
        <f>SUM(G6:G9)</f>
        <v>1176</v>
      </c>
      <c r="H11" s="41">
        <f>SUM(H6:H9)</f>
        <v>201</v>
      </c>
      <c r="I11" s="41">
        <f>SUM(I6:I9)</f>
        <v>4</v>
      </c>
      <c r="J11" s="41">
        <f>SUM(J6:J9)</f>
        <v>205</v>
      </c>
      <c r="K11" s="42">
        <f>IFERROR(J11/G11,"-")</f>
        <v>0.17431972789116</v>
      </c>
      <c r="L11" s="76">
        <f>SUM(L6:L9)</f>
        <v>18</v>
      </c>
      <c r="M11" s="76">
        <f>SUM(M6:M9)</f>
        <v>48</v>
      </c>
      <c r="N11" s="42">
        <f>IFERROR(L11/J11,"-")</f>
        <v>0.08780487804878</v>
      </c>
      <c r="O11" s="43">
        <f>IFERROR(D11/J11,"-")</f>
        <v>1200</v>
      </c>
      <c r="P11" s="44">
        <f>SUM(P6:P9)</f>
        <v>26</v>
      </c>
      <c r="Q11" s="42">
        <f>IFERROR(P11/J11,"-")</f>
        <v>0.12682926829268</v>
      </c>
      <c r="R11" s="183">
        <f>SUM(R6:R9)</f>
        <v>6619560</v>
      </c>
      <c r="S11" s="183">
        <f>IFERROR(R11/J11,"-")</f>
        <v>32290.536585366</v>
      </c>
      <c r="T11" s="183">
        <f>IFERROR(P11/P11,"-")</f>
        <v>1</v>
      </c>
      <c r="U11" s="183">
        <f>SUM(U6:U9)</f>
        <v>6373560</v>
      </c>
      <c r="V11" s="45">
        <f>IFERROR(R11/D11,"-")</f>
        <v>26.908780487805</v>
      </c>
      <c r="W11" s="58"/>
      <c r="X11" s="142"/>
    </row>
    <row r="12" spans="1:24">
      <c r="X12" s="142"/>
    </row>
    <row r="13" spans="1:24">
      <c r="X13" s="142"/>
    </row>
    <row r="14" spans="1:24">
      <c r="X14" s="142"/>
    </row>
    <row r="15" spans="1:24">
      <c r="X15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26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30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31</v>
      </c>
      <c r="CP2" s="158" t="s">
        <v>32</v>
      </c>
      <c r="CQ2" s="146" t="s">
        <v>33</v>
      </c>
      <c r="CR2" s="147"/>
      <c r="CS2" s="148"/>
    </row>
    <row r="3" spans="1:98" customHeight="1" ht="14.25">
      <c r="A3" s="11" t="s">
        <v>34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35</v>
      </c>
      <c r="AE3" s="150"/>
      <c r="AF3" s="150"/>
      <c r="AG3" s="150"/>
      <c r="AH3" s="150"/>
      <c r="AI3" s="150"/>
      <c r="AJ3" s="150"/>
      <c r="AK3" s="150"/>
      <c r="AL3" s="150"/>
      <c r="AM3" s="161" t="s">
        <v>36</v>
      </c>
      <c r="AN3" s="162"/>
      <c r="AO3" s="162"/>
      <c r="AP3" s="162"/>
      <c r="AQ3" s="162"/>
      <c r="AR3" s="162"/>
      <c r="AS3" s="162"/>
      <c r="AT3" s="162"/>
      <c r="AU3" s="163"/>
      <c r="AV3" s="164" t="s">
        <v>37</v>
      </c>
      <c r="AW3" s="165"/>
      <c r="AX3" s="165"/>
      <c r="AY3" s="165"/>
      <c r="AZ3" s="165"/>
      <c r="BA3" s="165"/>
      <c r="BB3" s="165"/>
      <c r="BC3" s="165"/>
      <c r="BD3" s="166"/>
      <c r="BE3" s="167" t="s">
        <v>38</v>
      </c>
      <c r="BF3" s="168"/>
      <c r="BG3" s="168"/>
      <c r="BH3" s="168"/>
      <c r="BI3" s="168"/>
      <c r="BJ3" s="168"/>
      <c r="BK3" s="168"/>
      <c r="BL3" s="168"/>
      <c r="BM3" s="169"/>
      <c r="BN3" s="170" t="s">
        <v>39</v>
      </c>
      <c r="BO3" s="171"/>
      <c r="BP3" s="171"/>
      <c r="BQ3" s="171"/>
      <c r="BR3" s="171"/>
      <c r="BS3" s="171"/>
      <c r="BT3" s="171"/>
      <c r="BU3" s="171"/>
      <c r="BV3" s="172"/>
      <c r="BW3" s="173" t="s">
        <v>40</v>
      </c>
      <c r="BX3" s="174"/>
      <c r="BY3" s="174"/>
      <c r="BZ3" s="174"/>
      <c r="CA3" s="174"/>
      <c r="CB3" s="174"/>
      <c r="CC3" s="174"/>
      <c r="CD3" s="174"/>
      <c r="CE3" s="175"/>
      <c r="CF3" s="176" t="s">
        <v>41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42</v>
      </c>
      <c r="CR3" s="152"/>
      <c r="CS3" s="153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157"/>
      <c r="CP4" s="160"/>
      <c r="CQ4" s="52" t="s">
        <v>60</v>
      </c>
      <c r="CR4" s="52" t="s">
        <v>61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 t="str">
        <f>AB6</f>
        <v>0</v>
      </c>
      <c r="B6" s="189" t="s">
        <v>62</v>
      </c>
      <c r="C6" s="189"/>
      <c r="D6" s="189" t="s">
        <v>63</v>
      </c>
      <c r="E6" s="189" t="s">
        <v>64</v>
      </c>
      <c r="F6" s="189" t="s">
        <v>65</v>
      </c>
      <c r="G6" s="88" t="s">
        <v>66</v>
      </c>
      <c r="H6" s="88" t="s">
        <v>67</v>
      </c>
      <c r="I6" s="88" t="s">
        <v>68</v>
      </c>
      <c r="J6" s="180">
        <v>0</v>
      </c>
      <c r="K6" s="79">
        <v>8</v>
      </c>
      <c r="L6" s="79">
        <v>0</v>
      </c>
      <c r="M6" s="79">
        <v>55</v>
      </c>
      <c r="N6" s="89">
        <v>1</v>
      </c>
      <c r="O6" s="90">
        <v>0</v>
      </c>
      <c r="P6" s="91">
        <f>N6+O6</f>
        <v>1</v>
      </c>
      <c r="Q6" s="80">
        <f>IFERROR(P6/M6,"-")</f>
        <v>0.018181818181818</v>
      </c>
      <c r="R6" s="79">
        <v>0</v>
      </c>
      <c r="S6" s="79">
        <v>0</v>
      </c>
      <c r="T6" s="80">
        <f>IFERROR(R6/(P6),"-")</f>
        <v>0</v>
      </c>
      <c r="U6" s="186">
        <f>IFERROR(J6/SUM(N6:O11),"-")</f>
        <v>0</v>
      </c>
      <c r="V6" s="82">
        <v>0</v>
      </c>
      <c r="W6" s="80">
        <f>IF(P6=0,"-",V6/P6)</f>
        <v>0</v>
      </c>
      <c r="X6" s="185">
        <v>0</v>
      </c>
      <c r="Y6" s="186">
        <f>IFERROR(X6/P6,"-")</f>
        <v>0</v>
      </c>
      <c r="Z6" s="186" t="str">
        <f>IFERROR(X6/V6,"-")</f>
        <v>-</v>
      </c>
      <c r="AA6" s="180">
        <f>SUM(X6:X11)-SUM(J6:J11)</f>
        <v>1951560</v>
      </c>
      <c r="AB6" s="83" t="str">
        <f>SUM(X6:X11)/SUM(J6:J11)</f>
        <v>0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>
        <f>IF(P6=0,"",IF(AM6=0,"",(AM6/P6)))</f>
        <v>0</v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>
        <v>1</v>
      </c>
      <c r="BF6" s="111">
        <f>IF(P6=0,"",IF(BE6=0,"",(BE6/P6)))</f>
        <v>1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/>
      <c r="BO6" s="118">
        <f>IF(P6=0,"",IF(BN6=0,"",(BN6/P6)))</f>
        <v>0</v>
      </c>
      <c r="BP6" s="119"/>
      <c r="BQ6" s="120" t="str">
        <f>IFERROR(BP6/BN6,"-")</f>
        <v>-</v>
      </c>
      <c r="BR6" s="121"/>
      <c r="BS6" s="122" t="str">
        <f>IFERROR(BR6/BN6,"-")</f>
        <v>-</v>
      </c>
      <c r="BT6" s="123"/>
      <c r="BU6" s="123"/>
      <c r="BV6" s="123"/>
      <c r="BW6" s="124"/>
      <c r="BX6" s="125">
        <f>IF(P6=0,"",IF(BW6=0,"",(BW6/P6)))</f>
        <v>0</v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69</v>
      </c>
      <c r="C7" s="189"/>
      <c r="D7" s="189" t="s">
        <v>63</v>
      </c>
      <c r="E7" s="189" t="s">
        <v>64</v>
      </c>
      <c r="F7" s="189" t="s">
        <v>70</v>
      </c>
      <c r="G7" s="88"/>
      <c r="H7" s="88"/>
      <c r="I7" s="88"/>
      <c r="J7" s="180"/>
      <c r="K7" s="79">
        <v>53</v>
      </c>
      <c r="L7" s="79">
        <v>28</v>
      </c>
      <c r="M7" s="79">
        <v>33</v>
      </c>
      <c r="N7" s="89">
        <v>7</v>
      </c>
      <c r="O7" s="90">
        <v>0</v>
      </c>
      <c r="P7" s="91">
        <f>N7+O7</f>
        <v>7</v>
      </c>
      <c r="Q7" s="80">
        <f>IFERROR(P7/M7,"-")</f>
        <v>0.21212121212121</v>
      </c>
      <c r="R7" s="79">
        <v>2</v>
      </c>
      <c r="S7" s="79">
        <v>2</v>
      </c>
      <c r="T7" s="80">
        <f>IFERROR(R7/(P7),"-")</f>
        <v>0.28571428571429</v>
      </c>
      <c r="U7" s="186"/>
      <c r="V7" s="82">
        <v>2</v>
      </c>
      <c r="W7" s="80">
        <f>IF(P7=0,"-",V7/P7)</f>
        <v>0.28571428571429</v>
      </c>
      <c r="X7" s="185">
        <v>227000</v>
      </c>
      <c r="Y7" s="186">
        <f>IFERROR(X7/P7,"-")</f>
        <v>32428.571428571</v>
      </c>
      <c r="Z7" s="186">
        <f>IFERROR(X7/V7,"-")</f>
        <v>113500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>
        <v>1</v>
      </c>
      <c r="AW7" s="105">
        <f>IF(P7=0,"",IF(AV7=0,"",(AV7/P7)))</f>
        <v>0.14285714285714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2</v>
      </c>
      <c r="BF7" s="111">
        <f>IF(P7=0,"",IF(BE7=0,"",(BE7/P7)))</f>
        <v>0.28571428571429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1</v>
      </c>
      <c r="BO7" s="118">
        <f>IF(P7=0,"",IF(BN7=0,"",(BN7/P7)))</f>
        <v>0.14285714285714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>
        <v>1</v>
      </c>
      <c r="BX7" s="125">
        <f>IF(P7=0,"",IF(BW7=0,"",(BW7/P7)))</f>
        <v>0.14285714285714</v>
      </c>
      <c r="BY7" s="126"/>
      <c r="BZ7" s="127">
        <f>IFERROR(BY7/BW7,"-")</f>
        <v>0</v>
      </c>
      <c r="CA7" s="128"/>
      <c r="CB7" s="129">
        <f>IFERROR(CA7/BW7,"-")</f>
        <v>0</v>
      </c>
      <c r="CC7" s="130"/>
      <c r="CD7" s="130"/>
      <c r="CE7" s="130"/>
      <c r="CF7" s="131">
        <v>2</v>
      </c>
      <c r="CG7" s="132">
        <f>IF(P7=0,"",IF(CF7=0,"",(CF7/P7)))</f>
        <v>0.28571428571429</v>
      </c>
      <c r="CH7" s="133">
        <v>2</v>
      </c>
      <c r="CI7" s="134">
        <f>IFERROR(CH7/CF7,"-")</f>
        <v>1</v>
      </c>
      <c r="CJ7" s="135">
        <v>227000</v>
      </c>
      <c r="CK7" s="136">
        <f>IFERROR(CJ7/CF7,"-")</f>
        <v>113500</v>
      </c>
      <c r="CL7" s="137"/>
      <c r="CM7" s="137"/>
      <c r="CN7" s="137">
        <v>2</v>
      </c>
      <c r="CO7" s="138">
        <v>2</v>
      </c>
      <c r="CP7" s="139">
        <v>227000</v>
      </c>
      <c r="CQ7" s="139">
        <v>160000</v>
      </c>
      <c r="CR7" s="139"/>
      <c r="CS7" s="140" t="str">
        <f>IF(AND(CQ7=0,CR7=0),"",IF(AND(CQ7&lt;=100000,CR7&lt;=100000),"",IF(CQ7/CP7&gt;0.7,"男高",IF(CR7/CP7&gt;0.7,"女高",""))))</f>
        <v>男高</v>
      </c>
    </row>
    <row r="8" spans="1:98">
      <c r="A8" s="78"/>
      <c r="B8" s="189" t="s">
        <v>71</v>
      </c>
      <c r="C8" s="189"/>
      <c r="D8" s="189" t="s">
        <v>72</v>
      </c>
      <c r="E8" s="189" t="s">
        <v>73</v>
      </c>
      <c r="F8" s="189" t="s">
        <v>65</v>
      </c>
      <c r="G8" s="88" t="s">
        <v>66</v>
      </c>
      <c r="H8" s="88" t="s">
        <v>74</v>
      </c>
      <c r="I8" s="88"/>
      <c r="J8" s="180"/>
      <c r="K8" s="79">
        <v>11</v>
      </c>
      <c r="L8" s="79">
        <v>0</v>
      </c>
      <c r="M8" s="79">
        <v>77</v>
      </c>
      <c r="N8" s="89">
        <v>5</v>
      </c>
      <c r="O8" s="90">
        <v>0</v>
      </c>
      <c r="P8" s="91">
        <f>N8+O8</f>
        <v>5</v>
      </c>
      <c r="Q8" s="80">
        <f>IFERROR(P8/M8,"-")</f>
        <v>0.064935064935065</v>
      </c>
      <c r="R8" s="79">
        <v>0</v>
      </c>
      <c r="S8" s="79">
        <v>2</v>
      </c>
      <c r="T8" s="80">
        <f>IFERROR(R8/(P8),"-")</f>
        <v>0</v>
      </c>
      <c r="U8" s="186"/>
      <c r="V8" s="82">
        <v>0</v>
      </c>
      <c r="W8" s="80">
        <f>IF(P8=0,"-",V8/P8)</f>
        <v>0</v>
      </c>
      <c r="X8" s="185">
        <v>0</v>
      </c>
      <c r="Y8" s="186">
        <f>IFERROR(X8/P8,"-")</f>
        <v>0</v>
      </c>
      <c r="Z8" s="186" t="str">
        <f>IFERROR(X8/V8,"-")</f>
        <v>-</v>
      </c>
      <c r="AA8" s="180"/>
      <c r="AB8" s="83"/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>
        <v>1</v>
      </c>
      <c r="AN8" s="99">
        <f>IF(P8=0,"",IF(AM8=0,"",(AM8/P8)))</f>
        <v>0.2</v>
      </c>
      <c r="AO8" s="98"/>
      <c r="AP8" s="100">
        <f>IFERROR(AO8/AM8,"-")</f>
        <v>0</v>
      </c>
      <c r="AQ8" s="101"/>
      <c r="AR8" s="102">
        <f>IFERROR(AQ8/AM8,"-")</f>
        <v>0</v>
      </c>
      <c r="AS8" s="103"/>
      <c r="AT8" s="103"/>
      <c r="AU8" s="103"/>
      <c r="AV8" s="104">
        <v>1</v>
      </c>
      <c r="AW8" s="105">
        <f>IF(P8=0,"",IF(AV8=0,"",(AV8/P8)))</f>
        <v>0.2</v>
      </c>
      <c r="AX8" s="104"/>
      <c r="AY8" s="106">
        <f>IFERROR(AX8/AV8,"-")</f>
        <v>0</v>
      </c>
      <c r="AZ8" s="107"/>
      <c r="BA8" s="108">
        <f>IFERROR(AZ8/AV8,"-")</f>
        <v>0</v>
      </c>
      <c r="BB8" s="109"/>
      <c r="BC8" s="109"/>
      <c r="BD8" s="109"/>
      <c r="BE8" s="110">
        <v>2</v>
      </c>
      <c r="BF8" s="111">
        <f>IF(P8=0,"",IF(BE8=0,"",(BE8/P8)))</f>
        <v>0.4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/>
      <c r="BO8" s="118">
        <f>IF(P8=0,"",IF(BN8=0,"",(BN8/P8)))</f>
        <v>0</v>
      </c>
      <c r="BP8" s="119"/>
      <c r="BQ8" s="120" t="str">
        <f>IFERROR(BP8/BN8,"-")</f>
        <v>-</v>
      </c>
      <c r="BR8" s="121"/>
      <c r="BS8" s="122" t="str">
        <f>IFERROR(BR8/BN8,"-")</f>
        <v>-</v>
      </c>
      <c r="BT8" s="123"/>
      <c r="BU8" s="123"/>
      <c r="BV8" s="123"/>
      <c r="BW8" s="124">
        <v>1</v>
      </c>
      <c r="BX8" s="125">
        <f>IF(P8=0,"",IF(BW8=0,"",(BW8/P8)))</f>
        <v>0.2</v>
      </c>
      <c r="BY8" s="126"/>
      <c r="BZ8" s="127">
        <f>IFERROR(BY8/BW8,"-")</f>
        <v>0</v>
      </c>
      <c r="CA8" s="128"/>
      <c r="CB8" s="129">
        <f>IFERROR(CA8/BW8,"-")</f>
        <v>0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75</v>
      </c>
      <c r="C9" s="189"/>
      <c r="D9" s="189" t="s">
        <v>72</v>
      </c>
      <c r="E9" s="189" t="s">
        <v>73</v>
      </c>
      <c r="F9" s="189" t="s">
        <v>70</v>
      </c>
      <c r="G9" s="88"/>
      <c r="H9" s="88"/>
      <c r="I9" s="88"/>
      <c r="J9" s="180"/>
      <c r="K9" s="79">
        <v>51</v>
      </c>
      <c r="L9" s="79">
        <v>31</v>
      </c>
      <c r="M9" s="79">
        <v>4</v>
      </c>
      <c r="N9" s="89">
        <v>7</v>
      </c>
      <c r="O9" s="90">
        <v>0</v>
      </c>
      <c r="P9" s="91">
        <f>N9+O9</f>
        <v>7</v>
      </c>
      <c r="Q9" s="80">
        <f>IFERROR(P9/M9,"-")</f>
        <v>1.75</v>
      </c>
      <c r="R9" s="79">
        <v>1</v>
      </c>
      <c r="S9" s="79">
        <v>0</v>
      </c>
      <c r="T9" s="80">
        <f>IFERROR(R9/(P9),"-")</f>
        <v>0.14285714285714</v>
      </c>
      <c r="U9" s="186"/>
      <c r="V9" s="82">
        <v>0</v>
      </c>
      <c r="W9" s="80">
        <f>IF(P9=0,"-",V9/P9)</f>
        <v>0</v>
      </c>
      <c r="X9" s="185">
        <v>0</v>
      </c>
      <c r="Y9" s="186">
        <f>IFERROR(X9/P9,"-")</f>
        <v>0</v>
      </c>
      <c r="Z9" s="186" t="str">
        <f>IFERROR(X9/V9,"-")</f>
        <v>-</v>
      </c>
      <c r="AA9" s="18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>
        <v>1</v>
      </c>
      <c r="AW9" s="105">
        <f>IF(P9=0,"",IF(AV9=0,"",(AV9/P9)))</f>
        <v>0.14285714285714</v>
      </c>
      <c r="AX9" s="104"/>
      <c r="AY9" s="106">
        <f>IFERROR(AX9/AV9,"-")</f>
        <v>0</v>
      </c>
      <c r="AZ9" s="107"/>
      <c r="BA9" s="108">
        <f>IFERROR(AZ9/AV9,"-")</f>
        <v>0</v>
      </c>
      <c r="BB9" s="109"/>
      <c r="BC9" s="109"/>
      <c r="BD9" s="109"/>
      <c r="BE9" s="110">
        <v>1</v>
      </c>
      <c r="BF9" s="111">
        <f>IF(P9=0,"",IF(BE9=0,"",(BE9/P9)))</f>
        <v>0.14285714285714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2</v>
      </c>
      <c r="BO9" s="118">
        <f>IF(P9=0,"",IF(BN9=0,"",(BN9/P9)))</f>
        <v>0.28571428571429</v>
      </c>
      <c r="BP9" s="119"/>
      <c r="BQ9" s="120">
        <f>IFERROR(BP9/BN9,"-")</f>
        <v>0</v>
      </c>
      <c r="BR9" s="121"/>
      <c r="BS9" s="122">
        <f>IFERROR(BR9/BN9,"-")</f>
        <v>0</v>
      </c>
      <c r="BT9" s="123"/>
      <c r="BU9" s="123"/>
      <c r="BV9" s="123"/>
      <c r="BW9" s="124">
        <v>3</v>
      </c>
      <c r="BX9" s="125">
        <f>IF(P9=0,"",IF(BW9=0,"",(BW9/P9)))</f>
        <v>0.42857142857143</v>
      </c>
      <c r="BY9" s="126"/>
      <c r="BZ9" s="127">
        <f>IFERROR(BY9/BW9,"-")</f>
        <v>0</v>
      </c>
      <c r="CA9" s="128"/>
      <c r="CB9" s="129">
        <f>IFERROR(CA9/BW9,"-")</f>
        <v>0</v>
      </c>
      <c r="CC9" s="130"/>
      <c r="CD9" s="130"/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0</v>
      </c>
      <c r="CP9" s="139">
        <v>0</v>
      </c>
      <c r="CQ9" s="139"/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189" t="s">
        <v>76</v>
      </c>
      <c r="C10" s="189"/>
      <c r="D10" s="189" t="s">
        <v>77</v>
      </c>
      <c r="E10" s="189" t="s">
        <v>78</v>
      </c>
      <c r="F10" s="189" t="s">
        <v>65</v>
      </c>
      <c r="G10" s="88" t="s">
        <v>66</v>
      </c>
      <c r="H10" s="88" t="s">
        <v>79</v>
      </c>
      <c r="I10" s="88"/>
      <c r="J10" s="180"/>
      <c r="K10" s="79">
        <v>45</v>
      </c>
      <c r="L10" s="79">
        <v>0</v>
      </c>
      <c r="M10" s="79">
        <v>178</v>
      </c>
      <c r="N10" s="89">
        <v>10</v>
      </c>
      <c r="O10" s="90">
        <v>0</v>
      </c>
      <c r="P10" s="91">
        <f>N10+O10</f>
        <v>10</v>
      </c>
      <c r="Q10" s="80">
        <f>IFERROR(P10/M10,"-")</f>
        <v>0.056179775280899</v>
      </c>
      <c r="R10" s="79">
        <v>1</v>
      </c>
      <c r="S10" s="79">
        <v>1</v>
      </c>
      <c r="T10" s="80">
        <f>IFERROR(R10/(P10),"-")</f>
        <v>0.1</v>
      </c>
      <c r="U10" s="186"/>
      <c r="V10" s="82">
        <v>2</v>
      </c>
      <c r="W10" s="80">
        <f>IF(P10=0,"-",V10/P10)</f>
        <v>0.2</v>
      </c>
      <c r="X10" s="185">
        <v>9000</v>
      </c>
      <c r="Y10" s="186">
        <f>IFERROR(X10/P10,"-")</f>
        <v>900</v>
      </c>
      <c r="Z10" s="186">
        <f>IFERROR(X10/V10,"-")</f>
        <v>4500</v>
      </c>
      <c r="AA10" s="180"/>
      <c r="AB10" s="83"/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/>
      <c r="BF10" s="111">
        <f>IF(P10=0,"",IF(BE10=0,"",(BE10/P10)))</f>
        <v>0</v>
      </c>
      <c r="BG10" s="110"/>
      <c r="BH10" s="112" t="str">
        <f>IFERROR(BG10/BE10,"-")</f>
        <v>-</v>
      </c>
      <c r="BI10" s="113"/>
      <c r="BJ10" s="114" t="str">
        <f>IFERROR(BI10/BE10,"-")</f>
        <v>-</v>
      </c>
      <c r="BK10" s="115"/>
      <c r="BL10" s="115"/>
      <c r="BM10" s="115"/>
      <c r="BN10" s="117">
        <v>7</v>
      </c>
      <c r="BO10" s="118">
        <f>IF(P10=0,"",IF(BN10=0,"",(BN10/P10)))</f>
        <v>0.7</v>
      </c>
      <c r="BP10" s="119">
        <v>2</v>
      </c>
      <c r="BQ10" s="120">
        <f>IFERROR(BP10/BN10,"-")</f>
        <v>0.28571428571429</v>
      </c>
      <c r="BR10" s="121">
        <v>9000</v>
      </c>
      <c r="BS10" s="122">
        <f>IFERROR(BR10/BN10,"-")</f>
        <v>1285.7142857143</v>
      </c>
      <c r="BT10" s="123">
        <v>2</v>
      </c>
      <c r="BU10" s="123"/>
      <c r="BV10" s="123"/>
      <c r="BW10" s="124">
        <v>2</v>
      </c>
      <c r="BX10" s="125">
        <f>IF(P10=0,"",IF(BW10=0,"",(BW10/P10)))</f>
        <v>0.2</v>
      </c>
      <c r="BY10" s="126"/>
      <c r="BZ10" s="127">
        <f>IFERROR(BY10/BW10,"-")</f>
        <v>0</v>
      </c>
      <c r="CA10" s="128"/>
      <c r="CB10" s="129">
        <f>IFERROR(CA10/BW10,"-")</f>
        <v>0</v>
      </c>
      <c r="CC10" s="130"/>
      <c r="CD10" s="130"/>
      <c r="CE10" s="130"/>
      <c r="CF10" s="131">
        <v>1</v>
      </c>
      <c r="CG10" s="132">
        <f>IF(P10=0,"",IF(CF10=0,"",(CF10/P10)))</f>
        <v>0.1</v>
      </c>
      <c r="CH10" s="133"/>
      <c r="CI10" s="134">
        <f>IFERROR(CH10/CF10,"-")</f>
        <v>0</v>
      </c>
      <c r="CJ10" s="135"/>
      <c r="CK10" s="136">
        <f>IFERROR(CJ10/CF10,"-")</f>
        <v>0</v>
      </c>
      <c r="CL10" s="137"/>
      <c r="CM10" s="137"/>
      <c r="CN10" s="137"/>
      <c r="CO10" s="138">
        <v>2</v>
      </c>
      <c r="CP10" s="139">
        <v>9000</v>
      </c>
      <c r="CQ10" s="139">
        <v>6000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189" t="s">
        <v>80</v>
      </c>
      <c r="C11" s="189"/>
      <c r="D11" s="189" t="s">
        <v>77</v>
      </c>
      <c r="E11" s="189" t="s">
        <v>78</v>
      </c>
      <c r="F11" s="189" t="s">
        <v>70</v>
      </c>
      <c r="G11" s="88"/>
      <c r="H11" s="88"/>
      <c r="I11" s="88"/>
      <c r="J11" s="180"/>
      <c r="K11" s="79">
        <v>66</v>
      </c>
      <c r="L11" s="79">
        <v>46</v>
      </c>
      <c r="M11" s="79">
        <v>93</v>
      </c>
      <c r="N11" s="89">
        <v>17</v>
      </c>
      <c r="O11" s="90">
        <v>0</v>
      </c>
      <c r="P11" s="91">
        <f>N11+O11</f>
        <v>17</v>
      </c>
      <c r="Q11" s="80">
        <f>IFERROR(P11/M11,"-")</f>
        <v>0.18279569892473</v>
      </c>
      <c r="R11" s="79">
        <v>4</v>
      </c>
      <c r="S11" s="79">
        <v>5</v>
      </c>
      <c r="T11" s="80">
        <f>IFERROR(R11/(P11),"-")</f>
        <v>0.23529411764706</v>
      </c>
      <c r="U11" s="186"/>
      <c r="V11" s="82">
        <v>8</v>
      </c>
      <c r="W11" s="80">
        <f>IF(P11=0,"-",V11/P11)</f>
        <v>0.47058823529412</v>
      </c>
      <c r="X11" s="185">
        <v>1715560</v>
      </c>
      <c r="Y11" s="186">
        <f>IFERROR(X11/P11,"-")</f>
        <v>100915.29411765</v>
      </c>
      <c r="Z11" s="186">
        <f>IFERROR(X11/V11,"-")</f>
        <v>214445</v>
      </c>
      <c r="AA11" s="180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/>
      <c r="BF11" s="111">
        <f>IF(P11=0,"",IF(BE11=0,"",(BE11/P11)))</f>
        <v>0</v>
      </c>
      <c r="BG11" s="110"/>
      <c r="BH11" s="112" t="str">
        <f>IFERROR(BG11/BE11,"-")</f>
        <v>-</v>
      </c>
      <c r="BI11" s="113"/>
      <c r="BJ11" s="114" t="str">
        <f>IFERROR(BI11/BE11,"-")</f>
        <v>-</v>
      </c>
      <c r="BK11" s="115"/>
      <c r="BL11" s="115"/>
      <c r="BM11" s="115"/>
      <c r="BN11" s="117">
        <v>3</v>
      </c>
      <c r="BO11" s="118">
        <f>IF(P11=0,"",IF(BN11=0,"",(BN11/P11)))</f>
        <v>0.17647058823529</v>
      </c>
      <c r="BP11" s="119"/>
      <c r="BQ11" s="120">
        <f>IFERROR(BP11/BN11,"-")</f>
        <v>0</v>
      </c>
      <c r="BR11" s="121"/>
      <c r="BS11" s="122">
        <f>IFERROR(BR11/BN11,"-")</f>
        <v>0</v>
      </c>
      <c r="BT11" s="123"/>
      <c r="BU11" s="123"/>
      <c r="BV11" s="123"/>
      <c r="BW11" s="124">
        <v>11</v>
      </c>
      <c r="BX11" s="125">
        <f>IF(P11=0,"",IF(BW11=0,"",(BW11/P11)))</f>
        <v>0.64705882352941</v>
      </c>
      <c r="BY11" s="126">
        <v>6</v>
      </c>
      <c r="BZ11" s="127">
        <f>IFERROR(BY11/BW11,"-")</f>
        <v>0.54545454545455</v>
      </c>
      <c r="CA11" s="128">
        <v>1707000</v>
      </c>
      <c r="CB11" s="129">
        <f>IFERROR(CA11/BW11,"-")</f>
        <v>155181.81818182</v>
      </c>
      <c r="CC11" s="130">
        <v>2</v>
      </c>
      <c r="CD11" s="130"/>
      <c r="CE11" s="130">
        <v>4</v>
      </c>
      <c r="CF11" s="131">
        <v>3</v>
      </c>
      <c r="CG11" s="132">
        <f>IF(P11=0,"",IF(CF11=0,"",(CF11/P11)))</f>
        <v>0.17647058823529</v>
      </c>
      <c r="CH11" s="133">
        <v>2</v>
      </c>
      <c r="CI11" s="134">
        <f>IFERROR(CH11/CF11,"-")</f>
        <v>0.66666666666667</v>
      </c>
      <c r="CJ11" s="135">
        <v>22560</v>
      </c>
      <c r="CK11" s="136">
        <f>IFERROR(CJ11/CF11,"-")</f>
        <v>7520</v>
      </c>
      <c r="CL11" s="137">
        <v>1</v>
      </c>
      <c r="CM11" s="137"/>
      <c r="CN11" s="137">
        <v>1</v>
      </c>
      <c r="CO11" s="138">
        <v>8</v>
      </c>
      <c r="CP11" s="139">
        <v>1715560</v>
      </c>
      <c r="CQ11" s="139">
        <v>1070000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 t="str">
        <f>AB12</f>
        <v>0</v>
      </c>
      <c r="B12" s="189" t="s">
        <v>81</v>
      </c>
      <c r="C12" s="189"/>
      <c r="D12" s="189" t="s">
        <v>82</v>
      </c>
      <c r="E12" s="189" t="s">
        <v>83</v>
      </c>
      <c r="F12" s="189" t="s">
        <v>65</v>
      </c>
      <c r="G12" s="88" t="s">
        <v>84</v>
      </c>
      <c r="H12" s="88" t="s">
        <v>85</v>
      </c>
      <c r="I12" s="88" t="s">
        <v>86</v>
      </c>
      <c r="J12" s="180">
        <v>0</v>
      </c>
      <c r="K12" s="79">
        <v>14</v>
      </c>
      <c r="L12" s="79">
        <v>0</v>
      </c>
      <c r="M12" s="79">
        <v>42</v>
      </c>
      <c r="N12" s="89">
        <v>5</v>
      </c>
      <c r="O12" s="90">
        <v>0</v>
      </c>
      <c r="P12" s="91">
        <f>N12+O12</f>
        <v>5</v>
      </c>
      <c r="Q12" s="80">
        <f>IFERROR(P12/M12,"-")</f>
        <v>0.11904761904762</v>
      </c>
      <c r="R12" s="79">
        <v>2</v>
      </c>
      <c r="S12" s="79">
        <v>2</v>
      </c>
      <c r="T12" s="80">
        <f>IFERROR(R12/(P12),"-")</f>
        <v>0.4</v>
      </c>
      <c r="U12" s="186">
        <f>IFERROR(J12/SUM(N12:O17),"-")</f>
        <v>0</v>
      </c>
      <c r="V12" s="82">
        <v>3</v>
      </c>
      <c r="W12" s="80">
        <f>IF(P12=0,"-",V12/P12)</f>
        <v>0.6</v>
      </c>
      <c r="X12" s="185">
        <v>39000</v>
      </c>
      <c r="Y12" s="186">
        <f>IFERROR(X12/P12,"-")</f>
        <v>7800</v>
      </c>
      <c r="Z12" s="186">
        <f>IFERROR(X12/V12,"-")</f>
        <v>13000</v>
      </c>
      <c r="AA12" s="180">
        <f>SUM(X12:X17)-SUM(J12:J17)</f>
        <v>167000</v>
      </c>
      <c r="AB12" s="83" t="str">
        <f>SUM(X12:X17)/SUM(J12:J17)</f>
        <v>0</v>
      </c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>
        <v>1</v>
      </c>
      <c r="AW12" s="105">
        <f>IF(P12=0,"",IF(AV12=0,"",(AV12/P12)))</f>
        <v>0.2</v>
      </c>
      <c r="AX12" s="104"/>
      <c r="AY12" s="106">
        <f>IFERROR(AX12/AV12,"-")</f>
        <v>0</v>
      </c>
      <c r="AZ12" s="107"/>
      <c r="BA12" s="108">
        <f>IFERROR(AZ12/AV12,"-")</f>
        <v>0</v>
      </c>
      <c r="BB12" s="109"/>
      <c r="BC12" s="109"/>
      <c r="BD12" s="109"/>
      <c r="BE12" s="110">
        <v>1</v>
      </c>
      <c r="BF12" s="111">
        <f>IF(P12=0,"",IF(BE12=0,"",(BE12/P12)))</f>
        <v>0.2</v>
      </c>
      <c r="BG12" s="110">
        <v>1</v>
      </c>
      <c r="BH12" s="112">
        <f>IFERROR(BG12/BE12,"-")</f>
        <v>1</v>
      </c>
      <c r="BI12" s="113">
        <v>14000</v>
      </c>
      <c r="BJ12" s="114">
        <f>IFERROR(BI12/BE12,"-")</f>
        <v>14000</v>
      </c>
      <c r="BK12" s="115"/>
      <c r="BL12" s="115"/>
      <c r="BM12" s="115">
        <v>1</v>
      </c>
      <c r="BN12" s="117"/>
      <c r="BO12" s="118">
        <f>IF(P12=0,"",IF(BN12=0,"",(BN12/P12)))</f>
        <v>0</v>
      </c>
      <c r="BP12" s="119"/>
      <c r="BQ12" s="120" t="str">
        <f>IFERROR(BP12/BN12,"-")</f>
        <v>-</v>
      </c>
      <c r="BR12" s="121"/>
      <c r="BS12" s="122" t="str">
        <f>IFERROR(BR12/BN12,"-")</f>
        <v>-</v>
      </c>
      <c r="BT12" s="123"/>
      <c r="BU12" s="123"/>
      <c r="BV12" s="123"/>
      <c r="BW12" s="124">
        <v>2</v>
      </c>
      <c r="BX12" s="125">
        <f>IF(P12=0,"",IF(BW12=0,"",(BW12/P12)))</f>
        <v>0.4</v>
      </c>
      <c r="BY12" s="126">
        <v>1</v>
      </c>
      <c r="BZ12" s="127">
        <f>IFERROR(BY12/BW12,"-")</f>
        <v>0.5</v>
      </c>
      <c r="CA12" s="128">
        <v>3000</v>
      </c>
      <c r="CB12" s="129">
        <f>IFERROR(CA12/BW12,"-")</f>
        <v>1500</v>
      </c>
      <c r="CC12" s="130">
        <v>1</v>
      </c>
      <c r="CD12" s="130"/>
      <c r="CE12" s="130"/>
      <c r="CF12" s="131">
        <v>1</v>
      </c>
      <c r="CG12" s="132">
        <f>IF(P12=0,"",IF(CF12=0,"",(CF12/P12)))</f>
        <v>0.2</v>
      </c>
      <c r="CH12" s="133">
        <v>1</v>
      </c>
      <c r="CI12" s="134">
        <f>IFERROR(CH12/CF12,"-")</f>
        <v>1</v>
      </c>
      <c r="CJ12" s="135">
        <v>22000</v>
      </c>
      <c r="CK12" s="136">
        <f>IFERROR(CJ12/CF12,"-")</f>
        <v>22000</v>
      </c>
      <c r="CL12" s="137"/>
      <c r="CM12" s="137"/>
      <c r="CN12" s="137">
        <v>1</v>
      </c>
      <c r="CO12" s="138">
        <v>3</v>
      </c>
      <c r="CP12" s="139">
        <v>39000</v>
      </c>
      <c r="CQ12" s="139">
        <v>22000</v>
      </c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189" t="s">
        <v>87</v>
      </c>
      <c r="C13" s="189"/>
      <c r="D13" s="189" t="s">
        <v>82</v>
      </c>
      <c r="E13" s="189" t="s">
        <v>83</v>
      </c>
      <c r="F13" s="189" t="s">
        <v>70</v>
      </c>
      <c r="G13" s="88"/>
      <c r="H13" s="88"/>
      <c r="I13" s="88"/>
      <c r="J13" s="180"/>
      <c r="K13" s="79">
        <v>69</v>
      </c>
      <c r="L13" s="79">
        <v>15</v>
      </c>
      <c r="M13" s="79">
        <v>12</v>
      </c>
      <c r="N13" s="89">
        <v>1</v>
      </c>
      <c r="O13" s="90">
        <v>0</v>
      </c>
      <c r="P13" s="91">
        <f>N13+O13</f>
        <v>1</v>
      </c>
      <c r="Q13" s="80">
        <f>IFERROR(P13/M13,"-")</f>
        <v>0.083333333333333</v>
      </c>
      <c r="R13" s="79">
        <v>0</v>
      </c>
      <c r="S13" s="79">
        <v>0</v>
      </c>
      <c r="T13" s="80">
        <f>IFERROR(R13/(P13),"-")</f>
        <v>0</v>
      </c>
      <c r="U13" s="186"/>
      <c r="V13" s="82">
        <v>0</v>
      </c>
      <c r="W13" s="80">
        <f>IF(P13=0,"-",V13/P13)</f>
        <v>0</v>
      </c>
      <c r="X13" s="185">
        <v>0</v>
      </c>
      <c r="Y13" s="186">
        <f>IFERROR(X13/P13,"-")</f>
        <v>0</v>
      </c>
      <c r="Z13" s="186" t="str">
        <f>IFERROR(X13/V13,"-")</f>
        <v>-</v>
      </c>
      <c r="AA13" s="18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>
        <v>1</v>
      </c>
      <c r="BF13" s="111">
        <f>IF(P13=0,"",IF(BE13=0,"",(BE13/P13)))</f>
        <v>1</v>
      </c>
      <c r="BG13" s="110"/>
      <c r="BH13" s="112">
        <f>IFERROR(BG13/BE13,"-")</f>
        <v>0</v>
      </c>
      <c r="BI13" s="113"/>
      <c r="BJ13" s="114">
        <f>IFERROR(BI13/BE13,"-")</f>
        <v>0</v>
      </c>
      <c r="BK13" s="115"/>
      <c r="BL13" s="115"/>
      <c r="BM13" s="115"/>
      <c r="BN13" s="117"/>
      <c r="BO13" s="118">
        <f>IF(P13=0,"",IF(BN13=0,"",(BN13/P13)))</f>
        <v>0</v>
      </c>
      <c r="BP13" s="119"/>
      <c r="BQ13" s="120" t="str">
        <f>IFERROR(BP13/BN13,"-")</f>
        <v>-</v>
      </c>
      <c r="BR13" s="121"/>
      <c r="BS13" s="122" t="str">
        <f>IFERROR(BR13/BN13,"-")</f>
        <v>-</v>
      </c>
      <c r="BT13" s="123"/>
      <c r="BU13" s="123"/>
      <c r="BV13" s="123"/>
      <c r="BW13" s="124"/>
      <c r="BX13" s="125">
        <f>IF(P13=0,"",IF(BW13=0,"",(BW13/P13)))</f>
        <v>0</v>
      </c>
      <c r="BY13" s="126"/>
      <c r="BZ13" s="127" t="str">
        <f>IFERROR(BY13/BW13,"-")</f>
        <v>-</v>
      </c>
      <c r="CA13" s="128"/>
      <c r="CB13" s="129" t="str">
        <f>IFERROR(CA13/BW13,"-")</f>
        <v>-</v>
      </c>
      <c r="CC13" s="130"/>
      <c r="CD13" s="130"/>
      <c r="CE13" s="130"/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0</v>
      </c>
      <c r="CP13" s="139">
        <v>0</v>
      </c>
      <c r="CQ13" s="139"/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189" t="s">
        <v>88</v>
      </c>
      <c r="C14" s="189"/>
      <c r="D14" s="189" t="s">
        <v>89</v>
      </c>
      <c r="E14" s="189" t="s">
        <v>90</v>
      </c>
      <c r="F14" s="189" t="s">
        <v>65</v>
      </c>
      <c r="G14" s="88"/>
      <c r="H14" s="88" t="s">
        <v>85</v>
      </c>
      <c r="I14" s="88"/>
      <c r="J14" s="180"/>
      <c r="K14" s="79">
        <v>1</v>
      </c>
      <c r="L14" s="79">
        <v>0</v>
      </c>
      <c r="M14" s="79">
        <v>33</v>
      </c>
      <c r="N14" s="89">
        <v>1</v>
      </c>
      <c r="O14" s="90">
        <v>0</v>
      </c>
      <c r="P14" s="91">
        <f>N14+O14</f>
        <v>1</v>
      </c>
      <c r="Q14" s="80">
        <f>IFERROR(P14/M14,"-")</f>
        <v>0.03030303030303</v>
      </c>
      <c r="R14" s="79">
        <v>0</v>
      </c>
      <c r="S14" s="79">
        <v>0</v>
      </c>
      <c r="T14" s="80">
        <f>IFERROR(R14/(P14),"-")</f>
        <v>0</v>
      </c>
      <c r="U14" s="186"/>
      <c r="V14" s="82">
        <v>0</v>
      </c>
      <c r="W14" s="80">
        <f>IF(P14=0,"-",V14/P14)</f>
        <v>0</v>
      </c>
      <c r="X14" s="185">
        <v>0</v>
      </c>
      <c r="Y14" s="186">
        <f>IFERROR(X14/P14,"-")</f>
        <v>0</v>
      </c>
      <c r="Z14" s="186" t="str">
        <f>IFERROR(X14/V14,"-")</f>
        <v>-</v>
      </c>
      <c r="AA14" s="180"/>
      <c r="AB14" s="83"/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>
        <v>1</v>
      </c>
      <c r="BF14" s="111">
        <f>IF(P14=0,"",IF(BE14=0,"",(BE14/P14)))</f>
        <v>1</v>
      </c>
      <c r="BG14" s="110"/>
      <c r="BH14" s="112">
        <f>IFERROR(BG14/BE14,"-")</f>
        <v>0</v>
      </c>
      <c r="BI14" s="113"/>
      <c r="BJ14" s="114">
        <f>IFERROR(BI14/BE14,"-")</f>
        <v>0</v>
      </c>
      <c r="BK14" s="115"/>
      <c r="BL14" s="115"/>
      <c r="BM14" s="115"/>
      <c r="BN14" s="117"/>
      <c r="BO14" s="118">
        <f>IF(P14=0,"",IF(BN14=0,"",(BN14/P14)))</f>
        <v>0</v>
      </c>
      <c r="BP14" s="119"/>
      <c r="BQ14" s="120" t="str">
        <f>IFERROR(BP14/BN14,"-")</f>
        <v>-</v>
      </c>
      <c r="BR14" s="121"/>
      <c r="BS14" s="122" t="str">
        <f>IFERROR(BR14/BN14,"-")</f>
        <v>-</v>
      </c>
      <c r="BT14" s="123"/>
      <c r="BU14" s="123"/>
      <c r="BV14" s="123"/>
      <c r="BW14" s="124"/>
      <c r="BX14" s="125">
        <f>IF(P14=0,"",IF(BW14=0,"",(BW14/P14)))</f>
        <v>0</v>
      </c>
      <c r="BY14" s="126"/>
      <c r="BZ14" s="127" t="str">
        <f>IFERROR(BY14/BW14,"-")</f>
        <v>-</v>
      </c>
      <c r="CA14" s="128"/>
      <c r="CB14" s="129" t="str">
        <f>IFERROR(CA14/BW14,"-")</f>
        <v>-</v>
      </c>
      <c r="CC14" s="130"/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0</v>
      </c>
      <c r="CP14" s="139">
        <v>0</v>
      </c>
      <c r="CQ14" s="139"/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189" t="s">
        <v>91</v>
      </c>
      <c r="C15" s="189"/>
      <c r="D15" s="189" t="s">
        <v>89</v>
      </c>
      <c r="E15" s="189" t="s">
        <v>90</v>
      </c>
      <c r="F15" s="189" t="s">
        <v>70</v>
      </c>
      <c r="G15" s="88"/>
      <c r="H15" s="88"/>
      <c r="I15" s="88"/>
      <c r="J15" s="180"/>
      <c r="K15" s="79">
        <v>11</v>
      </c>
      <c r="L15" s="79">
        <v>9</v>
      </c>
      <c r="M15" s="79">
        <v>0</v>
      </c>
      <c r="N15" s="89">
        <v>1</v>
      </c>
      <c r="O15" s="90">
        <v>0</v>
      </c>
      <c r="P15" s="91">
        <f>N15+O15</f>
        <v>1</v>
      </c>
      <c r="Q15" s="80" t="str">
        <f>IFERROR(P15/M15,"-")</f>
        <v>-</v>
      </c>
      <c r="R15" s="79">
        <v>0</v>
      </c>
      <c r="S15" s="79">
        <v>0</v>
      </c>
      <c r="T15" s="80">
        <f>IFERROR(R15/(P15),"-")</f>
        <v>0</v>
      </c>
      <c r="U15" s="186"/>
      <c r="V15" s="82">
        <v>0</v>
      </c>
      <c r="W15" s="80">
        <f>IF(P15=0,"-",V15/P15)</f>
        <v>0</v>
      </c>
      <c r="X15" s="185">
        <v>0</v>
      </c>
      <c r="Y15" s="186">
        <f>IFERROR(X15/P15,"-")</f>
        <v>0</v>
      </c>
      <c r="Z15" s="186" t="str">
        <f>IFERROR(X15/V15,"-")</f>
        <v>-</v>
      </c>
      <c r="AA15" s="18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/>
      <c r="BF15" s="111">
        <f>IF(P15=0,"",IF(BE15=0,"",(BE15/P15)))</f>
        <v>0</v>
      </c>
      <c r="BG15" s="110"/>
      <c r="BH15" s="112" t="str">
        <f>IFERROR(BG15/BE15,"-")</f>
        <v>-</v>
      </c>
      <c r="BI15" s="113"/>
      <c r="BJ15" s="114" t="str">
        <f>IFERROR(BI15/BE15,"-")</f>
        <v>-</v>
      </c>
      <c r="BK15" s="115"/>
      <c r="BL15" s="115"/>
      <c r="BM15" s="115"/>
      <c r="BN15" s="117"/>
      <c r="BO15" s="118">
        <f>IF(P15=0,"",IF(BN15=0,"",(BN15/P15)))</f>
        <v>0</v>
      </c>
      <c r="BP15" s="119"/>
      <c r="BQ15" s="120" t="str">
        <f>IFERROR(BP15/BN15,"-")</f>
        <v>-</v>
      </c>
      <c r="BR15" s="121"/>
      <c r="BS15" s="122" t="str">
        <f>IFERROR(BR15/BN15,"-")</f>
        <v>-</v>
      </c>
      <c r="BT15" s="123"/>
      <c r="BU15" s="123"/>
      <c r="BV15" s="123"/>
      <c r="BW15" s="124">
        <v>1</v>
      </c>
      <c r="BX15" s="125">
        <f>IF(P15=0,"",IF(BW15=0,"",(BW15/P15)))</f>
        <v>1</v>
      </c>
      <c r="BY15" s="126"/>
      <c r="BZ15" s="127">
        <f>IFERROR(BY15/BW15,"-")</f>
        <v>0</v>
      </c>
      <c r="CA15" s="128"/>
      <c r="CB15" s="129">
        <f>IFERROR(CA15/BW15,"-")</f>
        <v>0</v>
      </c>
      <c r="CC15" s="130"/>
      <c r="CD15" s="130"/>
      <c r="CE15" s="130"/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0</v>
      </c>
      <c r="CP15" s="139">
        <v>0</v>
      </c>
      <c r="CQ15" s="139"/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/>
      <c r="B16" s="189" t="s">
        <v>92</v>
      </c>
      <c r="C16" s="189"/>
      <c r="D16" s="189" t="s">
        <v>93</v>
      </c>
      <c r="E16" s="189" t="s">
        <v>94</v>
      </c>
      <c r="F16" s="189" t="s">
        <v>65</v>
      </c>
      <c r="G16" s="88"/>
      <c r="H16" s="88" t="s">
        <v>85</v>
      </c>
      <c r="I16" s="88"/>
      <c r="J16" s="180"/>
      <c r="K16" s="79">
        <v>7</v>
      </c>
      <c r="L16" s="79">
        <v>0</v>
      </c>
      <c r="M16" s="79">
        <v>27</v>
      </c>
      <c r="N16" s="89">
        <v>3</v>
      </c>
      <c r="O16" s="90">
        <v>0</v>
      </c>
      <c r="P16" s="91">
        <f>N16+O16</f>
        <v>3</v>
      </c>
      <c r="Q16" s="80">
        <f>IFERROR(P16/M16,"-")</f>
        <v>0.11111111111111</v>
      </c>
      <c r="R16" s="79">
        <v>1</v>
      </c>
      <c r="S16" s="79">
        <v>2</v>
      </c>
      <c r="T16" s="80">
        <f>IFERROR(R16/(P16),"-")</f>
        <v>0.33333333333333</v>
      </c>
      <c r="U16" s="186"/>
      <c r="V16" s="82">
        <v>1</v>
      </c>
      <c r="W16" s="80">
        <f>IF(P16=0,"-",V16/P16)</f>
        <v>0.33333333333333</v>
      </c>
      <c r="X16" s="185">
        <v>110000</v>
      </c>
      <c r="Y16" s="186">
        <f>IFERROR(X16/P16,"-")</f>
        <v>36666.666666667</v>
      </c>
      <c r="Z16" s="186">
        <f>IFERROR(X16/V16,"-")</f>
        <v>110000</v>
      </c>
      <c r="AA16" s="180"/>
      <c r="AB16" s="83"/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>
        <v>1</v>
      </c>
      <c r="BF16" s="111">
        <f>IF(P16=0,"",IF(BE16=0,"",(BE16/P16)))</f>
        <v>0.33333333333333</v>
      </c>
      <c r="BG16" s="110"/>
      <c r="BH16" s="112">
        <f>IFERROR(BG16/BE16,"-")</f>
        <v>0</v>
      </c>
      <c r="BI16" s="113"/>
      <c r="BJ16" s="114">
        <f>IFERROR(BI16/BE16,"-")</f>
        <v>0</v>
      </c>
      <c r="BK16" s="115"/>
      <c r="BL16" s="115"/>
      <c r="BM16" s="115"/>
      <c r="BN16" s="117">
        <v>1</v>
      </c>
      <c r="BO16" s="118">
        <f>IF(P16=0,"",IF(BN16=0,"",(BN16/P16)))</f>
        <v>0.33333333333333</v>
      </c>
      <c r="BP16" s="119"/>
      <c r="BQ16" s="120">
        <f>IFERROR(BP16/BN16,"-")</f>
        <v>0</v>
      </c>
      <c r="BR16" s="121"/>
      <c r="BS16" s="122">
        <f>IFERROR(BR16/BN16,"-")</f>
        <v>0</v>
      </c>
      <c r="BT16" s="123"/>
      <c r="BU16" s="123"/>
      <c r="BV16" s="123"/>
      <c r="BW16" s="124">
        <v>1</v>
      </c>
      <c r="BX16" s="125">
        <f>IF(P16=0,"",IF(BW16=0,"",(BW16/P16)))</f>
        <v>0.33333333333333</v>
      </c>
      <c r="BY16" s="126">
        <v>1</v>
      </c>
      <c r="BZ16" s="127">
        <f>IFERROR(BY16/BW16,"-")</f>
        <v>1</v>
      </c>
      <c r="CA16" s="128">
        <v>110000</v>
      </c>
      <c r="CB16" s="129">
        <f>IFERROR(CA16/BW16,"-")</f>
        <v>110000</v>
      </c>
      <c r="CC16" s="130"/>
      <c r="CD16" s="130"/>
      <c r="CE16" s="130">
        <v>1</v>
      </c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1</v>
      </c>
      <c r="CP16" s="139">
        <v>110000</v>
      </c>
      <c r="CQ16" s="139">
        <v>110000</v>
      </c>
      <c r="CR16" s="139"/>
      <c r="CS16" s="140" t="str">
        <f>IF(AND(CQ16=0,CR16=0),"",IF(AND(CQ16&lt;=100000,CR16&lt;=100000),"",IF(CQ16/CP16&gt;0.7,"男高",IF(CR16/CP16&gt;0.7,"女高",""))))</f>
        <v>男高</v>
      </c>
    </row>
    <row r="17" spans="1:98">
      <c r="A17" s="78"/>
      <c r="B17" s="189" t="s">
        <v>95</v>
      </c>
      <c r="C17" s="189"/>
      <c r="D17" s="189" t="s">
        <v>93</v>
      </c>
      <c r="E17" s="189" t="s">
        <v>94</v>
      </c>
      <c r="F17" s="189" t="s">
        <v>70</v>
      </c>
      <c r="G17" s="88"/>
      <c r="H17" s="88"/>
      <c r="I17" s="88"/>
      <c r="J17" s="180"/>
      <c r="K17" s="79">
        <v>18</v>
      </c>
      <c r="L17" s="79">
        <v>17</v>
      </c>
      <c r="M17" s="79">
        <v>6</v>
      </c>
      <c r="N17" s="89">
        <v>6</v>
      </c>
      <c r="O17" s="90">
        <v>0</v>
      </c>
      <c r="P17" s="91">
        <f>N17+O17</f>
        <v>6</v>
      </c>
      <c r="Q17" s="80">
        <f>IFERROR(P17/M17,"-")</f>
        <v>1</v>
      </c>
      <c r="R17" s="79">
        <v>0</v>
      </c>
      <c r="S17" s="79">
        <v>2</v>
      </c>
      <c r="T17" s="80">
        <f>IFERROR(R17/(P17),"-")</f>
        <v>0</v>
      </c>
      <c r="U17" s="186"/>
      <c r="V17" s="82">
        <v>1</v>
      </c>
      <c r="W17" s="80">
        <f>IF(P17=0,"-",V17/P17)</f>
        <v>0.16666666666667</v>
      </c>
      <c r="X17" s="185">
        <v>18000</v>
      </c>
      <c r="Y17" s="186">
        <f>IFERROR(X17/P17,"-")</f>
        <v>3000</v>
      </c>
      <c r="Z17" s="186">
        <f>IFERROR(X17/V17,"-")</f>
        <v>18000</v>
      </c>
      <c r="AA17" s="180"/>
      <c r="AB17" s="83"/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>
        <f>IF(P17=0,"",IF(AM17=0,"",(AM17/P17)))</f>
        <v>0</v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>
        <v>1</v>
      </c>
      <c r="AW17" s="105">
        <f>IF(P17=0,"",IF(AV17=0,"",(AV17/P17)))</f>
        <v>0.16666666666667</v>
      </c>
      <c r="AX17" s="104"/>
      <c r="AY17" s="106">
        <f>IFERROR(AX17/AV17,"-")</f>
        <v>0</v>
      </c>
      <c r="AZ17" s="107"/>
      <c r="BA17" s="108">
        <f>IFERROR(AZ17/AV17,"-")</f>
        <v>0</v>
      </c>
      <c r="BB17" s="109"/>
      <c r="BC17" s="109"/>
      <c r="BD17" s="109"/>
      <c r="BE17" s="110">
        <v>1</v>
      </c>
      <c r="BF17" s="111">
        <f>IF(P17=0,"",IF(BE17=0,"",(BE17/P17)))</f>
        <v>0.16666666666667</v>
      </c>
      <c r="BG17" s="110"/>
      <c r="BH17" s="112">
        <f>IFERROR(BG17/BE17,"-")</f>
        <v>0</v>
      </c>
      <c r="BI17" s="113"/>
      <c r="BJ17" s="114">
        <f>IFERROR(BI17/BE17,"-")</f>
        <v>0</v>
      </c>
      <c r="BK17" s="115"/>
      <c r="BL17" s="115"/>
      <c r="BM17" s="115"/>
      <c r="BN17" s="117"/>
      <c r="BO17" s="118">
        <f>IF(P17=0,"",IF(BN17=0,"",(BN17/P17)))</f>
        <v>0</v>
      </c>
      <c r="BP17" s="119"/>
      <c r="BQ17" s="120" t="str">
        <f>IFERROR(BP17/BN17,"-")</f>
        <v>-</v>
      </c>
      <c r="BR17" s="121"/>
      <c r="BS17" s="122" t="str">
        <f>IFERROR(BR17/BN17,"-")</f>
        <v>-</v>
      </c>
      <c r="BT17" s="123"/>
      <c r="BU17" s="123"/>
      <c r="BV17" s="123"/>
      <c r="BW17" s="124">
        <v>3</v>
      </c>
      <c r="BX17" s="125">
        <f>IF(P17=0,"",IF(BW17=0,"",(BW17/P17)))</f>
        <v>0.5</v>
      </c>
      <c r="BY17" s="126">
        <v>1</v>
      </c>
      <c r="BZ17" s="127">
        <f>IFERROR(BY17/BW17,"-")</f>
        <v>0.33333333333333</v>
      </c>
      <c r="CA17" s="128">
        <v>18000</v>
      </c>
      <c r="CB17" s="129">
        <f>IFERROR(CA17/BW17,"-")</f>
        <v>6000</v>
      </c>
      <c r="CC17" s="130"/>
      <c r="CD17" s="130"/>
      <c r="CE17" s="130">
        <v>1</v>
      </c>
      <c r="CF17" s="131">
        <v>1</v>
      </c>
      <c r="CG17" s="132">
        <f>IF(P17=0,"",IF(CF17=0,"",(CF17/P17)))</f>
        <v>0.16666666666667</v>
      </c>
      <c r="CH17" s="133"/>
      <c r="CI17" s="134">
        <f>IFERROR(CH17/CF17,"-")</f>
        <v>0</v>
      </c>
      <c r="CJ17" s="135"/>
      <c r="CK17" s="136">
        <f>IFERROR(CJ17/CF17,"-")</f>
        <v>0</v>
      </c>
      <c r="CL17" s="137"/>
      <c r="CM17" s="137"/>
      <c r="CN17" s="137"/>
      <c r="CO17" s="138">
        <v>1</v>
      </c>
      <c r="CP17" s="139">
        <v>18000</v>
      </c>
      <c r="CQ17" s="139">
        <v>18000</v>
      </c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 t="str">
        <f>AB18</f>
        <v>0</v>
      </c>
      <c r="B18" s="189" t="s">
        <v>96</v>
      </c>
      <c r="C18" s="189"/>
      <c r="D18" s="189" t="s">
        <v>97</v>
      </c>
      <c r="E18" s="189" t="s">
        <v>98</v>
      </c>
      <c r="F18" s="189" t="s">
        <v>65</v>
      </c>
      <c r="G18" s="88" t="s">
        <v>99</v>
      </c>
      <c r="H18" s="88" t="s">
        <v>100</v>
      </c>
      <c r="I18" s="88" t="s">
        <v>101</v>
      </c>
      <c r="J18" s="180">
        <v>0</v>
      </c>
      <c r="K18" s="79">
        <v>11</v>
      </c>
      <c r="L18" s="79">
        <v>0</v>
      </c>
      <c r="M18" s="79">
        <v>44</v>
      </c>
      <c r="N18" s="89">
        <v>5</v>
      </c>
      <c r="O18" s="90">
        <v>0</v>
      </c>
      <c r="P18" s="91">
        <f>N18+O18</f>
        <v>5</v>
      </c>
      <c r="Q18" s="80">
        <f>IFERROR(P18/M18,"-")</f>
        <v>0.11363636363636</v>
      </c>
      <c r="R18" s="79">
        <v>0</v>
      </c>
      <c r="S18" s="79">
        <v>2</v>
      </c>
      <c r="T18" s="80">
        <f>IFERROR(R18/(P18),"-")</f>
        <v>0</v>
      </c>
      <c r="U18" s="186">
        <f>IFERROR(J18/SUM(N18:O23),"-")</f>
        <v>0</v>
      </c>
      <c r="V18" s="82">
        <v>0</v>
      </c>
      <c r="W18" s="80">
        <f>IF(P18=0,"-",V18/P18)</f>
        <v>0</v>
      </c>
      <c r="X18" s="185">
        <v>0</v>
      </c>
      <c r="Y18" s="186">
        <f>IFERROR(X18/P18,"-")</f>
        <v>0</v>
      </c>
      <c r="Z18" s="186" t="str">
        <f>IFERROR(X18/V18,"-")</f>
        <v>-</v>
      </c>
      <c r="AA18" s="180">
        <f>SUM(X18:X23)-SUM(J18:J23)</f>
        <v>1600000</v>
      </c>
      <c r="AB18" s="83" t="str">
        <f>SUM(X18:X23)/SUM(J18:J23)</f>
        <v>0</v>
      </c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>
        <v>1</v>
      </c>
      <c r="AW18" s="105">
        <f>IF(P18=0,"",IF(AV18=0,"",(AV18/P18)))</f>
        <v>0.2</v>
      </c>
      <c r="AX18" s="104"/>
      <c r="AY18" s="106">
        <f>IFERROR(AX18/AV18,"-")</f>
        <v>0</v>
      </c>
      <c r="AZ18" s="107"/>
      <c r="BA18" s="108">
        <f>IFERROR(AZ18/AV18,"-")</f>
        <v>0</v>
      </c>
      <c r="BB18" s="109"/>
      <c r="BC18" s="109"/>
      <c r="BD18" s="109"/>
      <c r="BE18" s="110"/>
      <c r="BF18" s="111">
        <f>IF(P18=0,"",IF(BE18=0,"",(BE18/P18)))</f>
        <v>0</v>
      </c>
      <c r="BG18" s="110"/>
      <c r="BH18" s="112" t="str">
        <f>IFERROR(BG18/BE18,"-")</f>
        <v>-</v>
      </c>
      <c r="BI18" s="113"/>
      <c r="BJ18" s="114" t="str">
        <f>IFERROR(BI18/BE18,"-")</f>
        <v>-</v>
      </c>
      <c r="BK18" s="115"/>
      <c r="BL18" s="115"/>
      <c r="BM18" s="115"/>
      <c r="BN18" s="117">
        <v>1</v>
      </c>
      <c r="BO18" s="118">
        <f>IF(P18=0,"",IF(BN18=0,"",(BN18/P18)))</f>
        <v>0.2</v>
      </c>
      <c r="BP18" s="119"/>
      <c r="BQ18" s="120">
        <f>IFERROR(BP18/BN18,"-")</f>
        <v>0</v>
      </c>
      <c r="BR18" s="121"/>
      <c r="BS18" s="122">
        <f>IFERROR(BR18/BN18,"-")</f>
        <v>0</v>
      </c>
      <c r="BT18" s="123"/>
      <c r="BU18" s="123"/>
      <c r="BV18" s="123"/>
      <c r="BW18" s="124">
        <v>3</v>
      </c>
      <c r="BX18" s="125">
        <f>IF(P18=0,"",IF(BW18=0,"",(BW18/P18)))</f>
        <v>0.6</v>
      </c>
      <c r="BY18" s="126"/>
      <c r="BZ18" s="127">
        <f>IFERROR(BY18/BW18,"-")</f>
        <v>0</v>
      </c>
      <c r="CA18" s="128"/>
      <c r="CB18" s="129">
        <f>IFERROR(CA18/BW18,"-")</f>
        <v>0</v>
      </c>
      <c r="CC18" s="130"/>
      <c r="CD18" s="130"/>
      <c r="CE18" s="130"/>
      <c r="CF18" s="131"/>
      <c r="CG18" s="132">
        <f>IF(P18=0,"",IF(CF18=0,"",(CF18/P18)))</f>
        <v>0</v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0</v>
      </c>
      <c r="CP18" s="139">
        <v>0</v>
      </c>
      <c r="CQ18" s="139"/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189" t="s">
        <v>102</v>
      </c>
      <c r="C19" s="189"/>
      <c r="D19" s="189" t="s">
        <v>97</v>
      </c>
      <c r="E19" s="189" t="s">
        <v>98</v>
      </c>
      <c r="F19" s="189" t="s">
        <v>70</v>
      </c>
      <c r="G19" s="88"/>
      <c r="H19" s="88"/>
      <c r="I19" s="88"/>
      <c r="J19" s="180"/>
      <c r="K19" s="79">
        <v>38</v>
      </c>
      <c r="L19" s="79">
        <v>24</v>
      </c>
      <c r="M19" s="79">
        <v>1</v>
      </c>
      <c r="N19" s="89">
        <v>4</v>
      </c>
      <c r="O19" s="90">
        <v>0</v>
      </c>
      <c r="P19" s="91">
        <f>N19+O19</f>
        <v>4</v>
      </c>
      <c r="Q19" s="80">
        <f>IFERROR(P19/M19,"-")</f>
        <v>4</v>
      </c>
      <c r="R19" s="79">
        <v>1</v>
      </c>
      <c r="S19" s="79">
        <v>0</v>
      </c>
      <c r="T19" s="80">
        <f>IFERROR(R19/(P19),"-")</f>
        <v>0.25</v>
      </c>
      <c r="U19" s="186"/>
      <c r="V19" s="82">
        <v>1</v>
      </c>
      <c r="W19" s="80">
        <f>IF(P19=0,"-",V19/P19)</f>
        <v>0.25</v>
      </c>
      <c r="X19" s="185">
        <v>8000</v>
      </c>
      <c r="Y19" s="186">
        <f>IFERROR(X19/P19,"-")</f>
        <v>2000</v>
      </c>
      <c r="Z19" s="186">
        <f>IFERROR(X19/V19,"-")</f>
        <v>8000</v>
      </c>
      <c r="AA19" s="180"/>
      <c r="AB19" s="83"/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>
        <f>IF(P19=0,"",IF(AM19=0,"",(AM19/P19)))</f>
        <v>0</v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/>
      <c r="AW19" s="105">
        <f>IF(P19=0,"",IF(AV19=0,"",(AV19/P19)))</f>
        <v>0</v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/>
      <c r="BF19" s="111">
        <f>IF(P19=0,"",IF(BE19=0,"",(BE19/P19)))</f>
        <v>0</v>
      </c>
      <c r="BG19" s="110"/>
      <c r="BH19" s="112" t="str">
        <f>IFERROR(BG19/BE19,"-")</f>
        <v>-</v>
      </c>
      <c r="BI19" s="113"/>
      <c r="BJ19" s="114" t="str">
        <f>IFERROR(BI19/BE19,"-")</f>
        <v>-</v>
      </c>
      <c r="BK19" s="115"/>
      <c r="BL19" s="115"/>
      <c r="BM19" s="115"/>
      <c r="BN19" s="117">
        <v>2</v>
      </c>
      <c r="BO19" s="118">
        <f>IF(P19=0,"",IF(BN19=0,"",(BN19/P19)))</f>
        <v>0.5</v>
      </c>
      <c r="BP19" s="119">
        <v>1</v>
      </c>
      <c r="BQ19" s="120">
        <f>IFERROR(BP19/BN19,"-")</f>
        <v>0.5</v>
      </c>
      <c r="BR19" s="121">
        <v>8000</v>
      </c>
      <c r="BS19" s="122">
        <f>IFERROR(BR19/BN19,"-")</f>
        <v>4000</v>
      </c>
      <c r="BT19" s="123"/>
      <c r="BU19" s="123">
        <v>1</v>
      </c>
      <c r="BV19" s="123"/>
      <c r="BW19" s="124">
        <v>1</v>
      </c>
      <c r="BX19" s="125">
        <f>IF(P19=0,"",IF(BW19=0,"",(BW19/P19)))</f>
        <v>0.25</v>
      </c>
      <c r="BY19" s="126"/>
      <c r="BZ19" s="127">
        <f>IFERROR(BY19/BW19,"-")</f>
        <v>0</v>
      </c>
      <c r="CA19" s="128"/>
      <c r="CB19" s="129">
        <f>IFERROR(CA19/BW19,"-")</f>
        <v>0</v>
      </c>
      <c r="CC19" s="130"/>
      <c r="CD19" s="130"/>
      <c r="CE19" s="130"/>
      <c r="CF19" s="131">
        <v>1</v>
      </c>
      <c r="CG19" s="132">
        <f>IF(P19=0,"",IF(CF19=0,"",(CF19/P19)))</f>
        <v>0.25</v>
      </c>
      <c r="CH19" s="133"/>
      <c r="CI19" s="134">
        <f>IFERROR(CH19/CF19,"-")</f>
        <v>0</v>
      </c>
      <c r="CJ19" s="135"/>
      <c r="CK19" s="136">
        <f>IFERROR(CJ19/CF19,"-")</f>
        <v>0</v>
      </c>
      <c r="CL19" s="137"/>
      <c r="CM19" s="137"/>
      <c r="CN19" s="137"/>
      <c r="CO19" s="138">
        <v>1</v>
      </c>
      <c r="CP19" s="139">
        <v>8000</v>
      </c>
      <c r="CQ19" s="139">
        <v>8000</v>
      </c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/>
      <c r="B20" s="189" t="s">
        <v>103</v>
      </c>
      <c r="C20" s="189"/>
      <c r="D20" s="189" t="s">
        <v>104</v>
      </c>
      <c r="E20" s="189" t="s">
        <v>105</v>
      </c>
      <c r="F20" s="189" t="s">
        <v>65</v>
      </c>
      <c r="G20" s="88"/>
      <c r="H20" s="88" t="s">
        <v>100</v>
      </c>
      <c r="I20" s="88" t="s">
        <v>106</v>
      </c>
      <c r="J20" s="180"/>
      <c r="K20" s="79">
        <v>3</v>
      </c>
      <c r="L20" s="79">
        <v>0</v>
      </c>
      <c r="M20" s="79">
        <v>18</v>
      </c>
      <c r="N20" s="89">
        <v>1</v>
      </c>
      <c r="O20" s="90">
        <v>0</v>
      </c>
      <c r="P20" s="91">
        <f>N20+O20</f>
        <v>1</v>
      </c>
      <c r="Q20" s="80">
        <f>IFERROR(P20/M20,"-")</f>
        <v>0.055555555555556</v>
      </c>
      <c r="R20" s="79">
        <v>0</v>
      </c>
      <c r="S20" s="79">
        <v>0</v>
      </c>
      <c r="T20" s="80">
        <f>IFERROR(R20/(P20),"-")</f>
        <v>0</v>
      </c>
      <c r="U20" s="186"/>
      <c r="V20" s="82">
        <v>0</v>
      </c>
      <c r="W20" s="80">
        <f>IF(P20=0,"-",V20/P20)</f>
        <v>0</v>
      </c>
      <c r="X20" s="185">
        <v>0</v>
      </c>
      <c r="Y20" s="186">
        <f>IFERROR(X20/P20,"-")</f>
        <v>0</v>
      </c>
      <c r="Z20" s="186" t="str">
        <f>IFERROR(X20/V20,"-")</f>
        <v>-</v>
      </c>
      <c r="AA20" s="180"/>
      <c r="AB20" s="83"/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>
        <f>IF(P20=0,"",IF(AM20=0,"",(AM20/P20)))</f>
        <v>0</v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>
        <v>1</v>
      </c>
      <c r="AW20" s="105">
        <f>IF(P20=0,"",IF(AV20=0,"",(AV20/P20)))</f>
        <v>1</v>
      </c>
      <c r="AX20" s="104"/>
      <c r="AY20" s="106">
        <f>IFERROR(AX20/AV20,"-")</f>
        <v>0</v>
      </c>
      <c r="AZ20" s="107"/>
      <c r="BA20" s="108">
        <f>IFERROR(AZ20/AV20,"-")</f>
        <v>0</v>
      </c>
      <c r="BB20" s="109"/>
      <c r="BC20" s="109"/>
      <c r="BD20" s="109"/>
      <c r="BE20" s="110"/>
      <c r="BF20" s="111">
        <f>IF(P20=0,"",IF(BE20=0,"",(BE20/P20)))</f>
        <v>0</v>
      </c>
      <c r="BG20" s="110"/>
      <c r="BH20" s="112" t="str">
        <f>IFERROR(BG20/BE20,"-")</f>
        <v>-</v>
      </c>
      <c r="BI20" s="113"/>
      <c r="BJ20" s="114" t="str">
        <f>IFERROR(BI20/BE20,"-")</f>
        <v>-</v>
      </c>
      <c r="BK20" s="115"/>
      <c r="BL20" s="115"/>
      <c r="BM20" s="115"/>
      <c r="BN20" s="117"/>
      <c r="BO20" s="118">
        <f>IF(P20=0,"",IF(BN20=0,"",(BN20/P20)))</f>
        <v>0</v>
      </c>
      <c r="BP20" s="119"/>
      <c r="BQ20" s="120" t="str">
        <f>IFERROR(BP20/BN20,"-")</f>
        <v>-</v>
      </c>
      <c r="BR20" s="121"/>
      <c r="BS20" s="122" t="str">
        <f>IFERROR(BR20/BN20,"-")</f>
        <v>-</v>
      </c>
      <c r="BT20" s="123"/>
      <c r="BU20" s="123"/>
      <c r="BV20" s="123"/>
      <c r="BW20" s="124"/>
      <c r="BX20" s="125">
        <f>IF(P20=0,"",IF(BW20=0,"",(BW20/P20)))</f>
        <v>0</v>
      </c>
      <c r="BY20" s="126"/>
      <c r="BZ20" s="127" t="str">
        <f>IFERROR(BY20/BW20,"-")</f>
        <v>-</v>
      </c>
      <c r="CA20" s="128"/>
      <c r="CB20" s="129" t="str">
        <f>IFERROR(CA20/BW20,"-")</f>
        <v>-</v>
      </c>
      <c r="CC20" s="130"/>
      <c r="CD20" s="130"/>
      <c r="CE20" s="130"/>
      <c r="CF20" s="131"/>
      <c r="CG20" s="132">
        <f>IF(P20=0,"",IF(CF20=0,"",(CF20/P20)))</f>
        <v>0</v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0</v>
      </c>
      <c r="CP20" s="139">
        <v>0</v>
      </c>
      <c r="CQ20" s="139"/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189" t="s">
        <v>107</v>
      </c>
      <c r="C21" s="189"/>
      <c r="D21" s="189" t="s">
        <v>104</v>
      </c>
      <c r="E21" s="189" t="s">
        <v>105</v>
      </c>
      <c r="F21" s="189" t="s">
        <v>70</v>
      </c>
      <c r="G21" s="88"/>
      <c r="H21" s="88"/>
      <c r="I21" s="88"/>
      <c r="J21" s="180"/>
      <c r="K21" s="79">
        <v>14</v>
      </c>
      <c r="L21" s="79">
        <v>11</v>
      </c>
      <c r="M21" s="79">
        <v>20</v>
      </c>
      <c r="N21" s="89">
        <v>3</v>
      </c>
      <c r="O21" s="90">
        <v>0</v>
      </c>
      <c r="P21" s="91">
        <f>N21+O21</f>
        <v>3</v>
      </c>
      <c r="Q21" s="80">
        <f>IFERROR(P21/M21,"-")</f>
        <v>0.15</v>
      </c>
      <c r="R21" s="79">
        <v>1</v>
      </c>
      <c r="S21" s="79">
        <v>1</v>
      </c>
      <c r="T21" s="80">
        <f>IFERROR(R21/(P21),"-")</f>
        <v>0.33333333333333</v>
      </c>
      <c r="U21" s="186"/>
      <c r="V21" s="82">
        <v>2</v>
      </c>
      <c r="W21" s="80">
        <f>IF(P21=0,"-",V21/P21)</f>
        <v>0.66666666666667</v>
      </c>
      <c r="X21" s="185">
        <v>1586000</v>
      </c>
      <c r="Y21" s="186">
        <f>IFERROR(X21/P21,"-")</f>
        <v>528666.66666667</v>
      </c>
      <c r="Z21" s="186">
        <f>IFERROR(X21/V21,"-")</f>
        <v>793000</v>
      </c>
      <c r="AA21" s="180"/>
      <c r="AB21" s="83"/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>
        <f>IF(P21=0,"",IF(AM21=0,"",(AM21/P21)))</f>
        <v>0</v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>
        <f>IF(P21=0,"",IF(AV21=0,"",(AV21/P21)))</f>
        <v>0</v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/>
      <c r="BF21" s="111">
        <f>IF(P21=0,"",IF(BE21=0,"",(BE21/P21)))</f>
        <v>0</v>
      </c>
      <c r="BG21" s="110"/>
      <c r="BH21" s="112" t="str">
        <f>IFERROR(BG21/BE21,"-")</f>
        <v>-</v>
      </c>
      <c r="BI21" s="113"/>
      <c r="BJ21" s="114" t="str">
        <f>IFERROR(BI21/BE21,"-")</f>
        <v>-</v>
      </c>
      <c r="BK21" s="115"/>
      <c r="BL21" s="115"/>
      <c r="BM21" s="115"/>
      <c r="BN21" s="117">
        <v>2</v>
      </c>
      <c r="BO21" s="118">
        <f>IF(P21=0,"",IF(BN21=0,"",(BN21/P21)))</f>
        <v>0.66666666666667</v>
      </c>
      <c r="BP21" s="119">
        <v>1</v>
      </c>
      <c r="BQ21" s="120">
        <f>IFERROR(BP21/BN21,"-")</f>
        <v>0.5</v>
      </c>
      <c r="BR21" s="121">
        <v>1000</v>
      </c>
      <c r="BS21" s="122">
        <f>IFERROR(BR21/BN21,"-")</f>
        <v>500</v>
      </c>
      <c r="BT21" s="123">
        <v>1</v>
      </c>
      <c r="BU21" s="123"/>
      <c r="BV21" s="123"/>
      <c r="BW21" s="124">
        <v>1</v>
      </c>
      <c r="BX21" s="125">
        <f>IF(P21=0,"",IF(BW21=0,"",(BW21/P21)))</f>
        <v>0.33333333333333</v>
      </c>
      <c r="BY21" s="126">
        <v>1</v>
      </c>
      <c r="BZ21" s="127">
        <f>IFERROR(BY21/BW21,"-")</f>
        <v>1</v>
      </c>
      <c r="CA21" s="128">
        <v>1585000</v>
      </c>
      <c r="CB21" s="129">
        <f>IFERROR(CA21/BW21,"-")</f>
        <v>1585000</v>
      </c>
      <c r="CC21" s="130"/>
      <c r="CD21" s="130"/>
      <c r="CE21" s="130">
        <v>1</v>
      </c>
      <c r="CF21" s="131"/>
      <c r="CG21" s="132">
        <f>IF(P21=0,"",IF(CF21=0,"",(CF21/P21)))</f>
        <v>0</v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2</v>
      </c>
      <c r="CP21" s="139">
        <v>1586000</v>
      </c>
      <c r="CQ21" s="139">
        <v>1585000</v>
      </c>
      <c r="CR21" s="139"/>
      <c r="CS21" s="140" t="str">
        <f>IF(AND(CQ21=0,CR21=0),"",IF(AND(CQ21&lt;=100000,CR21&lt;=100000),"",IF(CQ21/CP21&gt;0.7,"男高",IF(CR21/CP21&gt;0.7,"女高",""))))</f>
        <v>男高</v>
      </c>
    </row>
    <row r="22" spans="1:98">
      <c r="A22" s="78"/>
      <c r="B22" s="189" t="s">
        <v>108</v>
      </c>
      <c r="C22" s="189"/>
      <c r="D22" s="189" t="s">
        <v>109</v>
      </c>
      <c r="E22" s="189" t="s">
        <v>110</v>
      </c>
      <c r="F22" s="189" t="s">
        <v>65</v>
      </c>
      <c r="G22" s="88"/>
      <c r="H22" s="88" t="s">
        <v>100</v>
      </c>
      <c r="I22" s="88" t="s">
        <v>111</v>
      </c>
      <c r="J22" s="180"/>
      <c r="K22" s="79">
        <v>6</v>
      </c>
      <c r="L22" s="79">
        <v>0</v>
      </c>
      <c r="M22" s="79">
        <v>35</v>
      </c>
      <c r="N22" s="89">
        <v>4</v>
      </c>
      <c r="O22" s="90">
        <v>0</v>
      </c>
      <c r="P22" s="91">
        <f>N22+O22</f>
        <v>4</v>
      </c>
      <c r="Q22" s="80">
        <f>IFERROR(P22/M22,"-")</f>
        <v>0.11428571428571</v>
      </c>
      <c r="R22" s="79">
        <v>0</v>
      </c>
      <c r="S22" s="79">
        <v>1</v>
      </c>
      <c r="T22" s="80">
        <f>IFERROR(R22/(P22),"-")</f>
        <v>0</v>
      </c>
      <c r="U22" s="186"/>
      <c r="V22" s="82">
        <v>0</v>
      </c>
      <c r="W22" s="80">
        <f>IF(P22=0,"-",V22/P22)</f>
        <v>0</v>
      </c>
      <c r="X22" s="185">
        <v>0</v>
      </c>
      <c r="Y22" s="186">
        <f>IFERROR(X22/P22,"-")</f>
        <v>0</v>
      </c>
      <c r="Z22" s="186" t="str">
        <f>IFERROR(X22/V22,"-")</f>
        <v>-</v>
      </c>
      <c r="AA22" s="180"/>
      <c r="AB22" s="83"/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>
        <f>IF(P22=0,"",IF(AM22=0,"",(AM22/P22)))</f>
        <v>0</v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/>
      <c r="AW22" s="105">
        <f>IF(P22=0,"",IF(AV22=0,"",(AV22/P22)))</f>
        <v>0</v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/>
      <c r="BF22" s="111">
        <f>IF(P22=0,"",IF(BE22=0,"",(BE22/P22)))</f>
        <v>0</v>
      </c>
      <c r="BG22" s="110"/>
      <c r="BH22" s="112" t="str">
        <f>IFERROR(BG22/BE22,"-")</f>
        <v>-</v>
      </c>
      <c r="BI22" s="113"/>
      <c r="BJ22" s="114" t="str">
        <f>IFERROR(BI22/BE22,"-")</f>
        <v>-</v>
      </c>
      <c r="BK22" s="115"/>
      <c r="BL22" s="115"/>
      <c r="BM22" s="115"/>
      <c r="BN22" s="117">
        <v>4</v>
      </c>
      <c r="BO22" s="118">
        <f>IF(P22=0,"",IF(BN22=0,"",(BN22/P22)))</f>
        <v>1</v>
      </c>
      <c r="BP22" s="119"/>
      <c r="BQ22" s="120">
        <f>IFERROR(BP22/BN22,"-")</f>
        <v>0</v>
      </c>
      <c r="BR22" s="121"/>
      <c r="BS22" s="122">
        <f>IFERROR(BR22/BN22,"-")</f>
        <v>0</v>
      </c>
      <c r="BT22" s="123"/>
      <c r="BU22" s="123"/>
      <c r="BV22" s="123"/>
      <c r="BW22" s="124"/>
      <c r="BX22" s="125">
        <f>IF(P22=0,"",IF(BW22=0,"",(BW22/P22)))</f>
        <v>0</v>
      </c>
      <c r="BY22" s="126"/>
      <c r="BZ22" s="127" t="str">
        <f>IFERROR(BY22/BW22,"-")</f>
        <v>-</v>
      </c>
      <c r="CA22" s="128"/>
      <c r="CB22" s="129" t="str">
        <f>IFERROR(CA22/BW22,"-")</f>
        <v>-</v>
      </c>
      <c r="CC22" s="130"/>
      <c r="CD22" s="130"/>
      <c r="CE22" s="130"/>
      <c r="CF22" s="131"/>
      <c r="CG22" s="132">
        <f>IF(P22=0,"",IF(CF22=0,"",(CF22/P22)))</f>
        <v>0</v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0</v>
      </c>
      <c r="CP22" s="139">
        <v>0</v>
      </c>
      <c r="CQ22" s="139"/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189" t="s">
        <v>112</v>
      </c>
      <c r="C23" s="189"/>
      <c r="D23" s="189" t="s">
        <v>109</v>
      </c>
      <c r="E23" s="189" t="s">
        <v>110</v>
      </c>
      <c r="F23" s="189" t="s">
        <v>70</v>
      </c>
      <c r="G23" s="88"/>
      <c r="H23" s="88"/>
      <c r="I23" s="88"/>
      <c r="J23" s="180"/>
      <c r="K23" s="79">
        <v>19</v>
      </c>
      <c r="L23" s="79">
        <v>12</v>
      </c>
      <c r="M23" s="79">
        <v>23</v>
      </c>
      <c r="N23" s="89">
        <v>2</v>
      </c>
      <c r="O23" s="90">
        <v>1</v>
      </c>
      <c r="P23" s="91">
        <f>N23+O23</f>
        <v>3</v>
      </c>
      <c r="Q23" s="80">
        <f>IFERROR(P23/M23,"-")</f>
        <v>0.1304347826087</v>
      </c>
      <c r="R23" s="79">
        <v>0</v>
      </c>
      <c r="S23" s="79">
        <v>1</v>
      </c>
      <c r="T23" s="80">
        <f>IFERROR(R23/(P23),"-")</f>
        <v>0</v>
      </c>
      <c r="U23" s="186"/>
      <c r="V23" s="82">
        <v>1</v>
      </c>
      <c r="W23" s="80">
        <f>IF(P23=0,"-",V23/P23)</f>
        <v>0.33333333333333</v>
      </c>
      <c r="X23" s="185">
        <v>6000</v>
      </c>
      <c r="Y23" s="186">
        <f>IFERROR(X23/P23,"-")</f>
        <v>2000</v>
      </c>
      <c r="Z23" s="186">
        <f>IFERROR(X23/V23,"-")</f>
        <v>6000</v>
      </c>
      <c r="AA23" s="180"/>
      <c r="AB23" s="83"/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>
        <f>IF(P23=0,"",IF(AM23=0,"",(AM23/P23)))</f>
        <v>0</v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/>
      <c r="AW23" s="105">
        <f>IF(P23=0,"",IF(AV23=0,"",(AV23/P23)))</f>
        <v>0</v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/>
      <c r="BF23" s="111">
        <f>IF(P23=0,"",IF(BE23=0,"",(BE23/P23)))</f>
        <v>0</v>
      </c>
      <c r="BG23" s="110"/>
      <c r="BH23" s="112" t="str">
        <f>IFERROR(BG23/BE23,"-")</f>
        <v>-</v>
      </c>
      <c r="BI23" s="113"/>
      <c r="BJ23" s="114" t="str">
        <f>IFERROR(BI23/BE23,"-")</f>
        <v>-</v>
      </c>
      <c r="BK23" s="115"/>
      <c r="BL23" s="115"/>
      <c r="BM23" s="115"/>
      <c r="BN23" s="117">
        <v>1</v>
      </c>
      <c r="BO23" s="118">
        <f>IF(P23=0,"",IF(BN23=0,"",(BN23/P23)))</f>
        <v>0.33333333333333</v>
      </c>
      <c r="BP23" s="119"/>
      <c r="BQ23" s="120">
        <f>IFERROR(BP23/BN23,"-")</f>
        <v>0</v>
      </c>
      <c r="BR23" s="121"/>
      <c r="BS23" s="122">
        <f>IFERROR(BR23/BN23,"-")</f>
        <v>0</v>
      </c>
      <c r="BT23" s="123"/>
      <c r="BU23" s="123"/>
      <c r="BV23" s="123"/>
      <c r="BW23" s="124">
        <v>1</v>
      </c>
      <c r="BX23" s="125">
        <f>IF(P23=0,"",IF(BW23=0,"",(BW23/P23)))</f>
        <v>0.33333333333333</v>
      </c>
      <c r="BY23" s="126"/>
      <c r="BZ23" s="127">
        <f>IFERROR(BY23/BW23,"-")</f>
        <v>0</v>
      </c>
      <c r="CA23" s="128"/>
      <c r="CB23" s="129">
        <f>IFERROR(CA23/BW23,"-")</f>
        <v>0</v>
      </c>
      <c r="CC23" s="130"/>
      <c r="CD23" s="130"/>
      <c r="CE23" s="130"/>
      <c r="CF23" s="131">
        <v>1</v>
      </c>
      <c r="CG23" s="132">
        <f>IF(P23=0,"",IF(CF23=0,"",(CF23/P23)))</f>
        <v>0.33333333333333</v>
      </c>
      <c r="CH23" s="133">
        <v>1</v>
      </c>
      <c r="CI23" s="134">
        <f>IFERROR(CH23/CF23,"-")</f>
        <v>1</v>
      </c>
      <c r="CJ23" s="135">
        <v>6000</v>
      </c>
      <c r="CK23" s="136">
        <f>IFERROR(CJ23/CF23,"-")</f>
        <v>6000</v>
      </c>
      <c r="CL23" s="137"/>
      <c r="CM23" s="137">
        <v>1</v>
      </c>
      <c r="CN23" s="137"/>
      <c r="CO23" s="138">
        <v>1</v>
      </c>
      <c r="CP23" s="139">
        <v>6000</v>
      </c>
      <c r="CQ23" s="139">
        <v>6000</v>
      </c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30"/>
      <c r="B24" s="85"/>
      <c r="C24" s="86"/>
      <c r="D24" s="86"/>
      <c r="E24" s="86"/>
      <c r="F24" s="87"/>
      <c r="G24" s="88"/>
      <c r="H24" s="88"/>
      <c r="I24" s="88"/>
      <c r="J24" s="181"/>
      <c r="K24" s="34"/>
      <c r="L24" s="34"/>
      <c r="M24" s="31"/>
      <c r="N24" s="23"/>
      <c r="O24" s="23"/>
      <c r="P24" s="23"/>
      <c r="Q24" s="32"/>
      <c r="R24" s="32"/>
      <c r="S24" s="23"/>
      <c r="T24" s="32"/>
      <c r="U24" s="187"/>
      <c r="V24" s="25"/>
      <c r="W24" s="25"/>
      <c r="X24" s="187"/>
      <c r="Y24" s="187"/>
      <c r="Z24" s="187"/>
      <c r="AA24" s="187"/>
      <c r="AB24" s="33"/>
      <c r="AC24" s="57"/>
      <c r="AD24" s="61"/>
      <c r="AE24" s="62"/>
      <c r="AF24" s="61"/>
      <c r="AG24" s="65"/>
      <c r="AH24" s="66"/>
      <c r="AI24" s="67"/>
      <c r="AJ24" s="68"/>
      <c r="AK24" s="68"/>
      <c r="AL24" s="68"/>
      <c r="AM24" s="61"/>
      <c r="AN24" s="62"/>
      <c r="AO24" s="61"/>
      <c r="AP24" s="65"/>
      <c r="AQ24" s="66"/>
      <c r="AR24" s="67"/>
      <c r="AS24" s="68"/>
      <c r="AT24" s="68"/>
      <c r="AU24" s="68"/>
      <c r="AV24" s="61"/>
      <c r="AW24" s="62"/>
      <c r="AX24" s="61"/>
      <c r="AY24" s="65"/>
      <c r="AZ24" s="66"/>
      <c r="BA24" s="67"/>
      <c r="BB24" s="68"/>
      <c r="BC24" s="68"/>
      <c r="BD24" s="68"/>
      <c r="BE24" s="61"/>
      <c r="BF24" s="62"/>
      <c r="BG24" s="61"/>
      <c r="BH24" s="65"/>
      <c r="BI24" s="66"/>
      <c r="BJ24" s="67"/>
      <c r="BK24" s="68"/>
      <c r="BL24" s="68"/>
      <c r="BM24" s="68"/>
      <c r="BN24" s="63"/>
      <c r="BO24" s="64"/>
      <c r="BP24" s="61"/>
      <c r="BQ24" s="65"/>
      <c r="BR24" s="66"/>
      <c r="BS24" s="67"/>
      <c r="BT24" s="68"/>
      <c r="BU24" s="68"/>
      <c r="BV24" s="68"/>
      <c r="BW24" s="63"/>
      <c r="BX24" s="64"/>
      <c r="BY24" s="61"/>
      <c r="BZ24" s="65"/>
      <c r="CA24" s="66"/>
      <c r="CB24" s="67"/>
      <c r="CC24" s="68"/>
      <c r="CD24" s="68"/>
      <c r="CE24" s="68"/>
      <c r="CF24" s="63"/>
      <c r="CG24" s="64"/>
      <c r="CH24" s="61"/>
      <c r="CI24" s="65"/>
      <c r="CJ24" s="66"/>
      <c r="CK24" s="67"/>
      <c r="CL24" s="68"/>
      <c r="CM24" s="68"/>
      <c r="CN24" s="68"/>
      <c r="CO24" s="69"/>
      <c r="CP24" s="66"/>
      <c r="CQ24" s="66"/>
      <c r="CR24" s="66"/>
      <c r="CS24" s="70"/>
    </row>
    <row r="25" spans="1:98">
      <c r="A25" s="30"/>
      <c r="B25" s="37"/>
      <c r="C25" s="21"/>
      <c r="D25" s="21"/>
      <c r="E25" s="21"/>
      <c r="F25" s="22"/>
      <c r="G25" s="36"/>
      <c r="H25" s="36"/>
      <c r="I25" s="73"/>
      <c r="J25" s="182"/>
      <c r="K25" s="34"/>
      <c r="L25" s="34"/>
      <c r="M25" s="31"/>
      <c r="N25" s="23"/>
      <c r="O25" s="23"/>
      <c r="P25" s="23"/>
      <c r="Q25" s="32"/>
      <c r="R25" s="32"/>
      <c r="S25" s="23"/>
      <c r="T25" s="32"/>
      <c r="U25" s="187"/>
      <c r="V25" s="25"/>
      <c r="W25" s="25"/>
      <c r="X25" s="187"/>
      <c r="Y25" s="187"/>
      <c r="Z25" s="187"/>
      <c r="AA25" s="187"/>
      <c r="AB25" s="33"/>
      <c r="AC25" s="59"/>
      <c r="AD25" s="61"/>
      <c r="AE25" s="62"/>
      <c r="AF25" s="61"/>
      <c r="AG25" s="65"/>
      <c r="AH25" s="66"/>
      <c r="AI25" s="67"/>
      <c r="AJ25" s="68"/>
      <c r="AK25" s="68"/>
      <c r="AL25" s="68"/>
      <c r="AM25" s="61"/>
      <c r="AN25" s="62"/>
      <c r="AO25" s="61"/>
      <c r="AP25" s="65"/>
      <c r="AQ25" s="66"/>
      <c r="AR25" s="67"/>
      <c r="AS25" s="68"/>
      <c r="AT25" s="68"/>
      <c r="AU25" s="68"/>
      <c r="AV25" s="61"/>
      <c r="AW25" s="62"/>
      <c r="AX25" s="61"/>
      <c r="AY25" s="65"/>
      <c r="AZ25" s="66"/>
      <c r="BA25" s="67"/>
      <c r="BB25" s="68"/>
      <c r="BC25" s="68"/>
      <c r="BD25" s="68"/>
      <c r="BE25" s="61"/>
      <c r="BF25" s="62"/>
      <c r="BG25" s="61"/>
      <c r="BH25" s="65"/>
      <c r="BI25" s="66"/>
      <c r="BJ25" s="67"/>
      <c r="BK25" s="68"/>
      <c r="BL25" s="68"/>
      <c r="BM25" s="68"/>
      <c r="BN25" s="63"/>
      <c r="BO25" s="64"/>
      <c r="BP25" s="61"/>
      <c r="BQ25" s="65"/>
      <c r="BR25" s="66"/>
      <c r="BS25" s="67"/>
      <c r="BT25" s="68"/>
      <c r="BU25" s="68"/>
      <c r="BV25" s="68"/>
      <c r="BW25" s="63"/>
      <c r="BX25" s="64"/>
      <c r="BY25" s="61"/>
      <c r="BZ25" s="65"/>
      <c r="CA25" s="66"/>
      <c r="CB25" s="67"/>
      <c r="CC25" s="68"/>
      <c r="CD25" s="68"/>
      <c r="CE25" s="68"/>
      <c r="CF25" s="63"/>
      <c r="CG25" s="64"/>
      <c r="CH25" s="61"/>
      <c r="CI25" s="65"/>
      <c r="CJ25" s="66"/>
      <c r="CK25" s="67"/>
      <c r="CL25" s="68"/>
      <c r="CM25" s="68"/>
      <c r="CN25" s="68"/>
      <c r="CO25" s="69"/>
      <c r="CP25" s="66"/>
      <c r="CQ25" s="66"/>
      <c r="CR25" s="66"/>
      <c r="CS25" s="70"/>
    </row>
    <row r="26" spans="1:98">
      <c r="A26" s="19" t="str">
        <f>AB26</f>
        <v>0</v>
      </c>
      <c r="B26" s="39"/>
      <c r="C26" s="39"/>
      <c r="D26" s="39"/>
      <c r="E26" s="39"/>
      <c r="F26" s="39"/>
      <c r="G26" s="40" t="s">
        <v>113</v>
      </c>
      <c r="H26" s="40"/>
      <c r="I26" s="40"/>
      <c r="J26" s="183">
        <f>SUM(J6:J25)</f>
        <v>0</v>
      </c>
      <c r="K26" s="41">
        <f>SUM(K6:K25)</f>
        <v>445</v>
      </c>
      <c r="L26" s="41">
        <f>SUM(L6:L25)</f>
        <v>193</v>
      </c>
      <c r="M26" s="41">
        <f>SUM(M6:M25)</f>
        <v>701</v>
      </c>
      <c r="N26" s="41">
        <f>SUM(N6:N25)</f>
        <v>83</v>
      </c>
      <c r="O26" s="41">
        <f>SUM(O6:O25)</f>
        <v>1</v>
      </c>
      <c r="P26" s="41">
        <f>SUM(P6:P25)</f>
        <v>84</v>
      </c>
      <c r="Q26" s="42">
        <f>IFERROR(P26/M26,"-")</f>
        <v>0.11982881597718</v>
      </c>
      <c r="R26" s="76">
        <f>SUM(R6:R25)</f>
        <v>13</v>
      </c>
      <c r="S26" s="76">
        <f>SUM(S6:S25)</f>
        <v>21</v>
      </c>
      <c r="T26" s="42">
        <f>IFERROR(R26/P26,"-")</f>
        <v>0.1547619047619</v>
      </c>
      <c r="U26" s="188">
        <f>IFERROR(J26/P26,"-")</f>
        <v>0</v>
      </c>
      <c r="V26" s="44">
        <f>SUM(V6:V25)</f>
        <v>21</v>
      </c>
      <c r="W26" s="42">
        <f>IFERROR(V26/P26,"-")</f>
        <v>0.25</v>
      </c>
      <c r="X26" s="183">
        <f>SUM(X6:X25)</f>
        <v>3718560</v>
      </c>
      <c r="Y26" s="183">
        <f>IFERROR(X26/P26,"-")</f>
        <v>44268.571428571</v>
      </c>
      <c r="Z26" s="183">
        <f>IFERROR(X26/V26,"-")</f>
        <v>177074.28571429</v>
      </c>
      <c r="AA26" s="183">
        <f>X26-J26</f>
        <v>3718560</v>
      </c>
      <c r="AB26" s="45" t="str">
        <f>X26/J26</f>
        <v>0</v>
      </c>
      <c r="AC26" s="58"/>
      <c r="AD26" s="60"/>
      <c r="AE26" s="60"/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0"/>
      <c r="AQ26" s="60"/>
      <c r="AR26" s="60"/>
      <c r="AS26" s="60"/>
      <c r="AT26" s="60"/>
      <c r="AU26" s="60"/>
      <c r="AV26" s="60"/>
      <c r="AW26" s="60"/>
      <c r="AX26" s="60"/>
      <c r="AY26" s="60"/>
      <c r="AZ26" s="60"/>
      <c r="BA26" s="60"/>
      <c r="BB26" s="60"/>
      <c r="BC26" s="60"/>
      <c r="BD26" s="60"/>
      <c r="BE26" s="60"/>
      <c r="BF26" s="60"/>
      <c r="BG26" s="60"/>
      <c r="BH26" s="60"/>
      <c r="BI26" s="60"/>
      <c r="BJ26" s="60"/>
      <c r="BK26" s="60"/>
      <c r="BL26" s="60"/>
      <c r="BM26" s="60"/>
      <c r="BN26" s="60"/>
      <c r="BO26" s="60"/>
      <c r="BP26" s="60"/>
      <c r="BQ26" s="60"/>
      <c r="BR26" s="60"/>
      <c r="BS26" s="60"/>
      <c r="BT26" s="60"/>
      <c r="BU26" s="60"/>
      <c r="BV26" s="60"/>
      <c r="BW26" s="60"/>
      <c r="BX26" s="60"/>
      <c r="BY26" s="60"/>
      <c r="BZ26" s="60"/>
      <c r="CA26" s="60"/>
      <c r="CB26" s="60"/>
      <c r="CC26" s="60"/>
      <c r="CD26" s="60"/>
      <c r="CE26" s="60"/>
      <c r="CF26" s="60"/>
      <c r="CG26" s="60"/>
      <c r="CH26" s="60"/>
      <c r="CI26" s="60"/>
      <c r="CJ26" s="60"/>
      <c r="CK26" s="60"/>
      <c r="CL26" s="60"/>
      <c r="CM26" s="60"/>
      <c r="CN26" s="60"/>
      <c r="CO26" s="60"/>
      <c r="CP26" s="60"/>
      <c r="CQ26" s="60"/>
      <c r="CR26" s="60"/>
      <c r="CS26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1"/>
    <mergeCell ref="J6:J11"/>
    <mergeCell ref="U6:U11"/>
    <mergeCell ref="AA6:AA11"/>
    <mergeCell ref="AB6:AB11"/>
    <mergeCell ref="A12:A17"/>
    <mergeCell ref="J12:J17"/>
    <mergeCell ref="U12:U17"/>
    <mergeCell ref="AA12:AA17"/>
    <mergeCell ref="AB12:AB17"/>
    <mergeCell ref="A18:A23"/>
    <mergeCell ref="J18:J23"/>
    <mergeCell ref="U18:U23"/>
    <mergeCell ref="AA18:AA23"/>
    <mergeCell ref="AB18:AB23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30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31</v>
      </c>
      <c r="CP2" s="158" t="s">
        <v>32</v>
      </c>
      <c r="CQ2" s="146" t="s">
        <v>33</v>
      </c>
      <c r="CR2" s="147"/>
      <c r="CS2" s="148"/>
    </row>
    <row r="3" spans="1:98" customHeight="1" ht="14.25">
      <c r="A3" s="11" t="s">
        <v>114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35</v>
      </c>
      <c r="AE3" s="150"/>
      <c r="AF3" s="150"/>
      <c r="AG3" s="150"/>
      <c r="AH3" s="150"/>
      <c r="AI3" s="150"/>
      <c r="AJ3" s="150"/>
      <c r="AK3" s="150"/>
      <c r="AL3" s="150"/>
      <c r="AM3" s="161" t="s">
        <v>36</v>
      </c>
      <c r="AN3" s="162"/>
      <c r="AO3" s="162"/>
      <c r="AP3" s="162"/>
      <c r="AQ3" s="162"/>
      <c r="AR3" s="162"/>
      <c r="AS3" s="162"/>
      <c r="AT3" s="162"/>
      <c r="AU3" s="163"/>
      <c r="AV3" s="164" t="s">
        <v>37</v>
      </c>
      <c r="AW3" s="165"/>
      <c r="AX3" s="165"/>
      <c r="AY3" s="165"/>
      <c r="AZ3" s="165"/>
      <c r="BA3" s="165"/>
      <c r="BB3" s="165"/>
      <c r="BC3" s="165"/>
      <c r="BD3" s="166"/>
      <c r="BE3" s="167" t="s">
        <v>38</v>
      </c>
      <c r="BF3" s="168"/>
      <c r="BG3" s="168"/>
      <c r="BH3" s="168"/>
      <c r="BI3" s="168"/>
      <c r="BJ3" s="168"/>
      <c r="BK3" s="168"/>
      <c r="BL3" s="168"/>
      <c r="BM3" s="169"/>
      <c r="BN3" s="170" t="s">
        <v>39</v>
      </c>
      <c r="BO3" s="171"/>
      <c r="BP3" s="171"/>
      <c r="BQ3" s="171"/>
      <c r="BR3" s="171"/>
      <c r="BS3" s="171"/>
      <c r="BT3" s="171"/>
      <c r="BU3" s="171"/>
      <c r="BV3" s="172"/>
      <c r="BW3" s="173" t="s">
        <v>40</v>
      </c>
      <c r="BX3" s="174"/>
      <c r="BY3" s="174"/>
      <c r="BZ3" s="174"/>
      <c r="CA3" s="174"/>
      <c r="CB3" s="174"/>
      <c r="CC3" s="174"/>
      <c r="CD3" s="174"/>
      <c r="CE3" s="175"/>
      <c r="CF3" s="176" t="s">
        <v>41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42</v>
      </c>
      <c r="CR3" s="152"/>
      <c r="CS3" s="153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157"/>
      <c r="CP4" s="160"/>
      <c r="CQ4" s="52" t="s">
        <v>60</v>
      </c>
      <c r="CR4" s="52" t="s">
        <v>61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29.760416666667</v>
      </c>
      <c r="B6" s="189" t="s">
        <v>115</v>
      </c>
      <c r="C6" s="189" t="s">
        <v>116</v>
      </c>
      <c r="D6" s="189" t="s">
        <v>117</v>
      </c>
      <c r="E6" s="189" t="s">
        <v>118</v>
      </c>
      <c r="F6" s="189" t="s">
        <v>65</v>
      </c>
      <c r="G6" s="88" t="s">
        <v>119</v>
      </c>
      <c r="H6" s="88" t="s">
        <v>120</v>
      </c>
      <c r="I6" s="88" t="s">
        <v>121</v>
      </c>
      <c r="J6" s="180">
        <v>96000</v>
      </c>
      <c r="K6" s="79">
        <v>28</v>
      </c>
      <c r="L6" s="79">
        <v>0</v>
      </c>
      <c r="M6" s="79">
        <v>63</v>
      </c>
      <c r="N6" s="89">
        <v>11</v>
      </c>
      <c r="O6" s="90">
        <v>2</v>
      </c>
      <c r="P6" s="91">
        <f>N6+O6</f>
        <v>13</v>
      </c>
      <c r="Q6" s="80">
        <f>IFERROR(P6/M6,"-")</f>
        <v>0.20634920634921</v>
      </c>
      <c r="R6" s="79">
        <v>0</v>
      </c>
      <c r="S6" s="79">
        <v>1</v>
      </c>
      <c r="T6" s="80">
        <f>IFERROR(R6/(P6),"-")</f>
        <v>0</v>
      </c>
      <c r="U6" s="186">
        <f>IFERROR(J6/SUM(N6:O7),"-")</f>
        <v>3000</v>
      </c>
      <c r="V6" s="82">
        <v>0</v>
      </c>
      <c r="W6" s="80">
        <f>IF(P6=0,"-",V6/P6)</f>
        <v>0</v>
      </c>
      <c r="X6" s="185">
        <v>0</v>
      </c>
      <c r="Y6" s="186">
        <f>IFERROR(X6/P6,"-")</f>
        <v>0</v>
      </c>
      <c r="Z6" s="186" t="str">
        <f>IFERROR(X6/V6,"-")</f>
        <v>-</v>
      </c>
      <c r="AA6" s="180">
        <f>SUM(X6:X7)-SUM(J6:J7)</f>
        <v>2761000</v>
      </c>
      <c r="AB6" s="83">
        <f>SUM(X6:X7)/SUM(J6:J7)</f>
        <v>29.760416666667</v>
      </c>
      <c r="AC6" s="77"/>
      <c r="AD6" s="92">
        <v>3</v>
      </c>
      <c r="AE6" s="93">
        <f>IF(P6=0,"",IF(AD6=0,"",(AD6/P6)))</f>
        <v>0.23076923076923</v>
      </c>
      <c r="AF6" s="92"/>
      <c r="AG6" s="94">
        <f>IFERROR(AF6/AD6,"-")</f>
        <v>0</v>
      </c>
      <c r="AH6" s="95"/>
      <c r="AI6" s="96">
        <f>IFERROR(AH6/AD6,"-")</f>
        <v>0</v>
      </c>
      <c r="AJ6" s="97"/>
      <c r="AK6" s="97"/>
      <c r="AL6" s="97"/>
      <c r="AM6" s="98">
        <v>4</v>
      </c>
      <c r="AN6" s="99">
        <f>IF(P6=0,"",IF(AM6=0,"",(AM6/P6)))</f>
        <v>0.30769230769231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>
        <v>1</v>
      </c>
      <c r="AW6" s="105">
        <f>IF(P6=0,"",IF(AV6=0,"",(AV6/P6)))</f>
        <v>0.076923076923077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3</v>
      </c>
      <c r="BF6" s="111">
        <f>IF(P6=0,"",IF(BE6=0,"",(BE6/P6)))</f>
        <v>0.23076923076923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1</v>
      </c>
      <c r="BO6" s="118">
        <f>IF(P6=0,"",IF(BN6=0,"",(BN6/P6)))</f>
        <v>0.076923076923077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>
        <v>1</v>
      </c>
      <c r="BX6" s="125">
        <f>IF(P6=0,"",IF(BW6=0,"",(BW6/P6)))</f>
        <v>0.076923076923077</v>
      </c>
      <c r="BY6" s="126"/>
      <c r="BZ6" s="127">
        <f>IFERROR(BY6/BW6,"-")</f>
        <v>0</v>
      </c>
      <c r="CA6" s="128"/>
      <c r="CB6" s="129">
        <f>IFERROR(CA6/BW6,"-")</f>
        <v>0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122</v>
      </c>
      <c r="C7" s="189"/>
      <c r="D7" s="189"/>
      <c r="E7" s="189"/>
      <c r="F7" s="189" t="s">
        <v>70</v>
      </c>
      <c r="G7" s="88"/>
      <c r="H7" s="88"/>
      <c r="I7" s="88"/>
      <c r="J7" s="180"/>
      <c r="K7" s="79">
        <v>80</v>
      </c>
      <c r="L7" s="79">
        <v>45</v>
      </c>
      <c r="M7" s="79">
        <v>40</v>
      </c>
      <c r="N7" s="89">
        <v>19</v>
      </c>
      <c r="O7" s="90">
        <v>0</v>
      </c>
      <c r="P7" s="91">
        <f>N7+O7</f>
        <v>19</v>
      </c>
      <c r="Q7" s="80">
        <f>IFERROR(P7/M7,"-")</f>
        <v>0.475</v>
      </c>
      <c r="R7" s="79">
        <v>2</v>
      </c>
      <c r="S7" s="79">
        <v>2</v>
      </c>
      <c r="T7" s="80">
        <f>IFERROR(R7/(P7),"-")</f>
        <v>0.10526315789474</v>
      </c>
      <c r="U7" s="186"/>
      <c r="V7" s="82">
        <v>3</v>
      </c>
      <c r="W7" s="80">
        <f>IF(P7=0,"-",V7/P7)</f>
        <v>0.15789473684211</v>
      </c>
      <c r="X7" s="185">
        <v>2857000</v>
      </c>
      <c r="Y7" s="186">
        <f>IFERROR(X7/P7,"-")</f>
        <v>150368.42105263</v>
      </c>
      <c r="Z7" s="186">
        <f>IFERROR(X7/V7,"-")</f>
        <v>952333.33333333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>
        <v>5</v>
      </c>
      <c r="AN7" s="99">
        <f>IF(P7=0,"",IF(AM7=0,"",(AM7/P7)))</f>
        <v>0.26315789473684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1</v>
      </c>
      <c r="AW7" s="105">
        <f>IF(P7=0,"",IF(AV7=0,"",(AV7/P7)))</f>
        <v>0.052631578947368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4</v>
      </c>
      <c r="BF7" s="111">
        <f>IF(P7=0,"",IF(BE7=0,"",(BE7/P7)))</f>
        <v>0.21052631578947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2</v>
      </c>
      <c r="BO7" s="118">
        <f>IF(P7=0,"",IF(BN7=0,"",(BN7/P7)))</f>
        <v>0.10526315789474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>
        <v>5</v>
      </c>
      <c r="BX7" s="125">
        <f>IF(P7=0,"",IF(BW7=0,"",(BW7/P7)))</f>
        <v>0.26315789473684</v>
      </c>
      <c r="BY7" s="126">
        <v>2</v>
      </c>
      <c r="BZ7" s="127">
        <f>IFERROR(BY7/BW7,"-")</f>
        <v>0.4</v>
      </c>
      <c r="CA7" s="128">
        <v>2852000</v>
      </c>
      <c r="CB7" s="129">
        <f>IFERROR(CA7/BW7,"-")</f>
        <v>570400</v>
      </c>
      <c r="CC7" s="130"/>
      <c r="CD7" s="130"/>
      <c r="CE7" s="130">
        <v>2</v>
      </c>
      <c r="CF7" s="131">
        <v>2</v>
      </c>
      <c r="CG7" s="132">
        <f>IF(P7=0,"",IF(CF7=0,"",(CF7/P7)))</f>
        <v>0.10526315789474</v>
      </c>
      <c r="CH7" s="133">
        <v>1</v>
      </c>
      <c r="CI7" s="134">
        <f>IFERROR(CH7/CF7,"-")</f>
        <v>0.5</v>
      </c>
      <c r="CJ7" s="135">
        <v>5000</v>
      </c>
      <c r="CK7" s="136">
        <f>IFERROR(CJ7/CF7,"-")</f>
        <v>2500</v>
      </c>
      <c r="CL7" s="137">
        <v>1</v>
      </c>
      <c r="CM7" s="137"/>
      <c r="CN7" s="137"/>
      <c r="CO7" s="138">
        <v>3</v>
      </c>
      <c r="CP7" s="139">
        <v>2857000</v>
      </c>
      <c r="CQ7" s="139">
        <v>2848000</v>
      </c>
      <c r="CR7" s="139"/>
      <c r="CS7" s="140" t="str">
        <f>IF(AND(CQ7=0,CR7=0),"",IF(AND(CQ7&lt;=100000,CR7&lt;=100000),"",IF(CQ7/CP7&gt;0.7,"男高",IF(CR7/CP7&gt;0.7,"女高",""))))</f>
        <v>男高</v>
      </c>
    </row>
    <row r="8" spans="1:98">
      <c r="A8" s="30"/>
      <c r="B8" s="85"/>
      <c r="C8" s="86"/>
      <c r="D8" s="86"/>
      <c r="E8" s="86"/>
      <c r="F8" s="87"/>
      <c r="G8" s="88"/>
      <c r="H8" s="88"/>
      <c r="I8" s="88"/>
      <c r="J8" s="181"/>
      <c r="K8" s="34"/>
      <c r="L8" s="34"/>
      <c r="M8" s="31"/>
      <c r="N8" s="23"/>
      <c r="O8" s="23"/>
      <c r="P8" s="23"/>
      <c r="Q8" s="32"/>
      <c r="R8" s="32"/>
      <c r="S8" s="23"/>
      <c r="T8" s="32"/>
      <c r="U8" s="187"/>
      <c r="V8" s="25"/>
      <c r="W8" s="25"/>
      <c r="X8" s="187"/>
      <c r="Y8" s="187"/>
      <c r="Z8" s="187"/>
      <c r="AA8" s="187"/>
      <c r="AB8" s="33"/>
      <c r="AC8" s="57"/>
      <c r="AD8" s="61"/>
      <c r="AE8" s="62"/>
      <c r="AF8" s="61"/>
      <c r="AG8" s="65"/>
      <c r="AH8" s="66"/>
      <c r="AI8" s="67"/>
      <c r="AJ8" s="68"/>
      <c r="AK8" s="68"/>
      <c r="AL8" s="68"/>
      <c r="AM8" s="61"/>
      <c r="AN8" s="62"/>
      <c r="AO8" s="61"/>
      <c r="AP8" s="65"/>
      <c r="AQ8" s="66"/>
      <c r="AR8" s="67"/>
      <c r="AS8" s="68"/>
      <c r="AT8" s="68"/>
      <c r="AU8" s="68"/>
      <c r="AV8" s="61"/>
      <c r="AW8" s="62"/>
      <c r="AX8" s="61"/>
      <c r="AY8" s="65"/>
      <c r="AZ8" s="66"/>
      <c r="BA8" s="67"/>
      <c r="BB8" s="68"/>
      <c r="BC8" s="68"/>
      <c r="BD8" s="68"/>
      <c r="BE8" s="61"/>
      <c r="BF8" s="62"/>
      <c r="BG8" s="61"/>
      <c r="BH8" s="65"/>
      <c r="BI8" s="66"/>
      <c r="BJ8" s="67"/>
      <c r="BK8" s="68"/>
      <c r="BL8" s="68"/>
      <c r="BM8" s="68"/>
      <c r="BN8" s="63"/>
      <c r="BO8" s="64"/>
      <c r="BP8" s="61"/>
      <c r="BQ8" s="65"/>
      <c r="BR8" s="66"/>
      <c r="BS8" s="67"/>
      <c r="BT8" s="68"/>
      <c r="BU8" s="68"/>
      <c r="BV8" s="68"/>
      <c r="BW8" s="63"/>
      <c r="BX8" s="64"/>
      <c r="BY8" s="61"/>
      <c r="BZ8" s="65"/>
      <c r="CA8" s="66"/>
      <c r="CB8" s="67"/>
      <c r="CC8" s="68"/>
      <c r="CD8" s="68"/>
      <c r="CE8" s="68"/>
      <c r="CF8" s="63"/>
      <c r="CG8" s="64"/>
      <c r="CH8" s="61"/>
      <c r="CI8" s="65"/>
      <c r="CJ8" s="66"/>
      <c r="CK8" s="67"/>
      <c r="CL8" s="68"/>
      <c r="CM8" s="68"/>
      <c r="CN8" s="68"/>
      <c r="CO8" s="69"/>
      <c r="CP8" s="66"/>
      <c r="CQ8" s="66"/>
      <c r="CR8" s="66"/>
      <c r="CS8" s="70"/>
    </row>
    <row r="9" spans="1:98">
      <c r="A9" s="30"/>
      <c r="B9" s="37"/>
      <c r="C9" s="21"/>
      <c r="D9" s="21"/>
      <c r="E9" s="21"/>
      <c r="F9" s="22"/>
      <c r="G9" s="36"/>
      <c r="H9" s="36"/>
      <c r="I9" s="73"/>
      <c r="J9" s="182"/>
      <c r="K9" s="34"/>
      <c r="L9" s="34"/>
      <c r="M9" s="31"/>
      <c r="N9" s="23"/>
      <c r="O9" s="23"/>
      <c r="P9" s="23"/>
      <c r="Q9" s="32"/>
      <c r="R9" s="32"/>
      <c r="S9" s="23"/>
      <c r="T9" s="32"/>
      <c r="U9" s="187"/>
      <c r="V9" s="25"/>
      <c r="W9" s="25"/>
      <c r="X9" s="187"/>
      <c r="Y9" s="187"/>
      <c r="Z9" s="187"/>
      <c r="AA9" s="187"/>
      <c r="AB9" s="33"/>
      <c r="AC9" s="59"/>
      <c r="AD9" s="61"/>
      <c r="AE9" s="62"/>
      <c r="AF9" s="61"/>
      <c r="AG9" s="65"/>
      <c r="AH9" s="66"/>
      <c r="AI9" s="67"/>
      <c r="AJ9" s="68"/>
      <c r="AK9" s="68"/>
      <c r="AL9" s="68"/>
      <c r="AM9" s="61"/>
      <c r="AN9" s="62"/>
      <c r="AO9" s="61"/>
      <c r="AP9" s="65"/>
      <c r="AQ9" s="66"/>
      <c r="AR9" s="67"/>
      <c r="AS9" s="68"/>
      <c r="AT9" s="68"/>
      <c r="AU9" s="68"/>
      <c r="AV9" s="61"/>
      <c r="AW9" s="62"/>
      <c r="AX9" s="61"/>
      <c r="AY9" s="65"/>
      <c r="AZ9" s="66"/>
      <c r="BA9" s="67"/>
      <c r="BB9" s="68"/>
      <c r="BC9" s="68"/>
      <c r="BD9" s="68"/>
      <c r="BE9" s="61"/>
      <c r="BF9" s="62"/>
      <c r="BG9" s="61"/>
      <c r="BH9" s="65"/>
      <c r="BI9" s="66"/>
      <c r="BJ9" s="67"/>
      <c r="BK9" s="68"/>
      <c r="BL9" s="68"/>
      <c r="BM9" s="68"/>
      <c r="BN9" s="63"/>
      <c r="BO9" s="64"/>
      <c r="BP9" s="61"/>
      <c r="BQ9" s="65"/>
      <c r="BR9" s="66"/>
      <c r="BS9" s="67"/>
      <c r="BT9" s="68"/>
      <c r="BU9" s="68"/>
      <c r="BV9" s="68"/>
      <c r="BW9" s="63"/>
      <c r="BX9" s="64"/>
      <c r="BY9" s="61"/>
      <c r="BZ9" s="65"/>
      <c r="CA9" s="66"/>
      <c r="CB9" s="67"/>
      <c r="CC9" s="68"/>
      <c r="CD9" s="68"/>
      <c r="CE9" s="68"/>
      <c r="CF9" s="63"/>
      <c r="CG9" s="64"/>
      <c r="CH9" s="61"/>
      <c r="CI9" s="65"/>
      <c r="CJ9" s="66"/>
      <c r="CK9" s="67"/>
      <c r="CL9" s="68"/>
      <c r="CM9" s="68"/>
      <c r="CN9" s="68"/>
      <c r="CO9" s="69"/>
      <c r="CP9" s="66"/>
      <c r="CQ9" s="66"/>
      <c r="CR9" s="66"/>
      <c r="CS9" s="70"/>
    </row>
    <row r="10" spans="1:98">
      <c r="A10" s="19">
        <f>AB10</f>
        <v>29.760416666667</v>
      </c>
      <c r="B10" s="39"/>
      <c r="C10" s="39"/>
      <c r="D10" s="39"/>
      <c r="E10" s="39"/>
      <c r="F10" s="39"/>
      <c r="G10" s="40" t="s">
        <v>123</v>
      </c>
      <c r="H10" s="40"/>
      <c r="I10" s="40"/>
      <c r="J10" s="183">
        <f>SUM(J6:J9)</f>
        <v>96000</v>
      </c>
      <c r="K10" s="41">
        <f>SUM(K6:K9)</f>
        <v>108</v>
      </c>
      <c r="L10" s="41">
        <f>SUM(L6:L9)</f>
        <v>45</v>
      </c>
      <c r="M10" s="41">
        <f>SUM(M6:M9)</f>
        <v>103</v>
      </c>
      <c r="N10" s="41">
        <f>SUM(N6:N9)</f>
        <v>30</v>
      </c>
      <c r="O10" s="41">
        <f>SUM(O6:O9)</f>
        <v>2</v>
      </c>
      <c r="P10" s="41">
        <f>SUM(P6:P9)</f>
        <v>32</v>
      </c>
      <c r="Q10" s="42">
        <f>IFERROR(P10/M10,"-")</f>
        <v>0.31067961165049</v>
      </c>
      <c r="R10" s="76">
        <f>SUM(R6:R9)</f>
        <v>2</v>
      </c>
      <c r="S10" s="76">
        <f>SUM(S6:S9)</f>
        <v>3</v>
      </c>
      <c r="T10" s="42">
        <f>IFERROR(R10/P10,"-")</f>
        <v>0.0625</v>
      </c>
      <c r="U10" s="188">
        <f>IFERROR(J10/P10,"-")</f>
        <v>3000</v>
      </c>
      <c r="V10" s="44">
        <f>SUM(V6:V9)</f>
        <v>3</v>
      </c>
      <c r="W10" s="42">
        <f>IFERROR(V10/P10,"-")</f>
        <v>0.09375</v>
      </c>
      <c r="X10" s="183">
        <f>SUM(X6:X9)</f>
        <v>2857000</v>
      </c>
      <c r="Y10" s="183">
        <f>IFERROR(X10/P10,"-")</f>
        <v>89281.25</v>
      </c>
      <c r="Z10" s="183">
        <f>IFERROR(X10/V10,"-")</f>
        <v>952333.33333333</v>
      </c>
      <c r="AA10" s="183">
        <f>X10-J10</f>
        <v>2761000</v>
      </c>
      <c r="AB10" s="45">
        <f>X10/J10</f>
        <v>29.760416666667</v>
      </c>
      <c r="AC10" s="58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30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31</v>
      </c>
      <c r="CP2" s="158" t="s">
        <v>32</v>
      </c>
      <c r="CQ2" s="146" t="s">
        <v>33</v>
      </c>
      <c r="CR2" s="147"/>
      <c r="CS2" s="148"/>
    </row>
    <row r="3" spans="1:98" customHeight="1" ht="14.25">
      <c r="A3" s="11" t="s">
        <v>124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35</v>
      </c>
      <c r="AE3" s="150"/>
      <c r="AF3" s="150"/>
      <c r="AG3" s="150"/>
      <c r="AH3" s="150"/>
      <c r="AI3" s="150"/>
      <c r="AJ3" s="150"/>
      <c r="AK3" s="150"/>
      <c r="AL3" s="150"/>
      <c r="AM3" s="161" t="s">
        <v>36</v>
      </c>
      <c r="AN3" s="162"/>
      <c r="AO3" s="162"/>
      <c r="AP3" s="162"/>
      <c r="AQ3" s="162"/>
      <c r="AR3" s="162"/>
      <c r="AS3" s="162"/>
      <c r="AT3" s="162"/>
      <c r="AU3" s="163"/>
      <c r="AV3" s="164" t="s">
        <v>37</v>
      </c>
      <c r="AW3" s="165"/>
      <c r="AX3" s="165"/>
      <c r="AY3" s="165"/>
      <c r="AZ3" s="165"/>
      <c r="BA3" s="165"/>
      <c r="BB3" s="165"/>
      <c r="BC3" s="165"/>
      <c r="BD3" s="166"/>
      <c r="BE3" s="167" t="s">
        <v>38</v>
      </c>
      <c r="BF3" s="168"/>
      <c r="BG3" s="168"/>
      <c r="BH3" s="168"/>
      <c r="BI3" s="168"/>
      <c r="BJ3" s="168"/>
      <c r="BK3" s="168"/>
      <c r="BL3" s="168"/>
      <c r="BM3" s="169"/>
      <c r="BN3" s="170" t="s">
        <v>39</v>
      </c>
      <c r="BO3" s="171"/>
      <c r="BP3" s="171"/>
      <c r="BQ3" s="171"/>
      <c r="BR3" s="171"/>
      <c r="BS3" s="171"/>
      <c r="BT3" s="171"/>
      <c r="BU3" s="171"/>
      <c r="BV3" s="172"/>
      <c r="BW3" s="173" t="s">
        <v>40</v>
      </c>
      <c r="BX3" s="174"/>
      <c r="BY3" s="174"/>
      <c r="BZ3" s="174"/>
      <c r="CA3" s="174"/>
      <c r="CB3" s="174"/>
      <c r="CC3" s="174"/>
      <c r="CD3" s="174"/>
      <c r="CE3" s="175"/>
      <c r="CF3" s="176" t="s">
        <v>41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42</v>
      </c>
      <c r="CR3" s="152"/>
      <c r="CS3" s="153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157"/>
      <c r="CP4" s="160"/>
      <c r="CQ4" s="52" t="s">
        <v>60</v>
      </c>
      <c r="CR4" s="52" t="s">
        <v>61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0.29333333333333</v>
      </c>
      <c r="B6" s="189" t="s">
        <v>125</v>
      </c>
      <c r="C6" s="189" t="s">
        <v>126</v>
      </c>
      <c r="D6" s="189" t="s">
        <v>127</v>
      </c>
      <c r="E6" s="189" t="s">
        <v>128</v>
      </c>
      <c r="F6" s="189" t="s">
        <v>65</v>
      </c>
      <c r="G6" s="88" t="s">
        <v>129</v>
      </c>
      <c r="H6" s="88" t="s">
        <v>130</v>
      </c>
      <c r="I6" s="88" t="s">
        <v>121</v>
      </c>
      <c r="J6" s="180">
        <v>150000</v>
      </c>
      <c r="K6" s="79">
        <v>60</v>
      </c>
      <c r="L6" s="79">
        <v>0</v>
      </c>
      <c r="M6" s="79">
        <v>345</v>
      </c>
      <c r="N6" s="89">
        <v>22</v>
      </c>
      <c r="O6" s="90">
        <v>1</v>
      </c>
      <c r="P6" s="91">
        <f>N6+O6</f>
        <v>23</v>
      </c>
      <c r="Q6" s="80">
        <f>IFERROR(P6/M6,"-")</f>
        <v>0.066666666666667</v>
      </c>
      <c r="R6" s="79">
        <v>0</v>
      </c>
      <c r="S6" s="79">
        <v>11</v>
      </c>
      <c r="T6" s="80">
        <f>IFERROR(R6/(P6),"-")</f>
        <v>0</v>
      </c>
      <c r="U6" s="186">
        <f>IFERROR(J6/SUM(N6:O7),"-")</f>
        <v>1685.393258427</v>
      </c>
      <c r="V6" s="82">
        <v>0</v>
      </c>
      <c r="W6" s="80">
        <f>IF(P6=0,"-",V6/P6)</f>
        <v>0</v>
      </c>
      <c r="X6" s="185">
        <v>0</v>
      </c>
      <c r="Y6" s="186">
        <f>IFERROR(X6/P6,"-")</f>
        <v>0</v>
      </c>
      <c r="Z6" s="186" t="str">
        <f>IFERROR(X6/V6,"-")</f>
        <v>-</v>
      </c>
      <c r="AA6" s="180">
        <f>SUM(X6:X7)-SUM(J6:J7)</f>
        <v>-106000</v>
      </c>
      <c r="AB6" s="83">
        <f>SUM(X6:X7)/SUM(J6:J7)</f>
        <v>0.29333333333333</v>
      </c>
      <c r="AC6" s="77"/>
      <c r="AD6" s="92">
        <v>3</v>
      </c>
      <c r="AE6" s="93">
        <f>IF(P6=0,"",IF(AD6=0,"",(AD6/P6)))</f>
        <v>0.1304347826087</v>
      </c>
      <c r="AF6" s="92"/>
      <c r="AG6" s="94">
        <f>IFERROR(AF6/AD6,"-")</f>
        <v>0</v>
      </c>
      <c r="AH6" s="95"/>
      <c r="AI6" s="96">
        <f>IFERROR(AH6/AD6,"-")</f>
        <v>0</v>
      </c>
      <c r="AJ6" s="97"/>
      <c r="AK6" s="97"/>
      <c r="AL6" s="97"/>
      <c r="AM6" s="98">
        <v>10</v>
      </c>
      <c r="AN6" s="99">
        <f>IF(P6=0,"",IF(AM6=0,"",(AM6/P6)))</f>
        <v>0.43478260869565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>
        <v>3</v>
      </c>
      <c r="AW6" s="105">
        <f>IF(P6=0,"",IF(AV6=0,"",(AV6/P6)))</f>
        <v>0.1304347826087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3</v>
      </c>
      <c r="BF6" s="111">
        <f>IF(P6=0,"",IF(BE6=0,"",(BE6/P6)))</f>
        <v>0.1304347826087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4</v>
      </c>
      <c r="BO6" s="118">
        <f>IF(P6=0,"",IF(BN6=0,"",(BN6/P6)))</f>
        <v>0.17391304347826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/>
      <c r="BX6" s="125">
        <f>IF(P6=0,"",IF(BW6=0,"",(BW6/P6)))</f>
        <v>0</v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131</v>
      </c>
      <c r="C7" s="189"/>
      <c r="D7" s="189"/>
      <c r="E7" s="189"/>
      <c r="F7" s="189" t="s">
        <v>70</v>
      </c>
      <c r="G7" s="88"/>
      <c r="H7" s="88"/>
      <c r="I7" s="88"/>
      <c r="J7" s="180"/>
      <c r="K7" s="79">
        <v>177</v>
      </c>
      <c r="L7" s="79">
        <v>118</v>
      </c>
      <c r="M7" s="79">
        <v>27</v>
      </c>
      <c r="N7" s="89">
        <v>66</v>
      </c>
      <c r="O7" s="90">
        <v>0</v>
      </c>
      <c r="P7" s="91">
        <f>N7+O7</f>
        <v>66</v>
      </c>
      <c r="Q7" s="80">
        <f>IFERROR(P7/M7,"-")</f>
        <v>2.4444444444444</v>
      </c>
      <c r="R7" s="79">
        <v>3</v>
      </c>
      <c r="S7" s="79">
        <v>13</v>
      </c>
      <c r="T7" s="80">
        <f>IFERROR(R7/(P7),"-")</f>
        <v>0.045454545454545</v>
      </c>
      <c r="U7" s="186"/>
      <c r="V7" s="82">
        <v>2</v>
      </c>
      <c r="W7" s="80">
        <f>IF(P7=0,"-",V7/P7)</f>
        <v>0.03030303030303</v>
      </c>
      <c r="X7" s="185">
        <v>44000</v>
      </c>
      <c r="Y7" s="186">
        <f>IFERROR(X7/P7,"-")</f>
        <v>666.66666666667</v>
      </c>
      <c r="Z7" s="186">
        <f>IFERROR(X7/V7,"-")</f>
        <v>22000</v>
      </c>
      <c r="AA7" s="180"/>
      <c r="AB7" s="83"/>
      <c r="AC7" s="77"/>
      <c r="AD7" s="92">
        <v>2</v>
      </c>
      <c r="AE7" s="93">
        <f>IF(P7=0,"",IF(AD7=0,"",(AD7/P7)))</f>
        <v>0.03030303030303</v>
      </c>
      <c r="AF7" s="92"/>
      <c r="AG7" s="94">
        <f>IFERROR(AF7/AD7,"-")</f>
        <v>0</v>
      </c>
      <c r="AH7" s="95"/>
      <c r="AI7" s="96">
        <f>IFERROR(AH7/AD7,"-")</f>
        <v>0</v>
      </c>
      <c r="AJ7" s="97"/>
      <c r="AK7" s="97"/>
      <c r="AL7" s="97"/>
      <c r="AM7" s="98">
        <v>14</v>
      </c>
      <c r="AN7" s="99">
        <f>IF(P7=0,"",IF(AM7=0,"",(AM7/P7)))</f>
        <v>0.21212121212121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10</v>
      </c>
      <c r="AW7" s="105">
        <f>IF(P7=0,"",IF(AV7=0,"",(AV7/P7)))</f>
        <v>0.15151515151515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10</v>
      </c>
      <c r="BF7" s="111">
        <f>IF(P7=0,"",IF(BE7=0,"",(BE7/P7)))</f>
        <v>0.15151515151515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14</v>
      </c>
      <c r="BO7" s="118">
        <f>IF(P7=0,"",IF(BN7=0,"",(BN7/P7)))</f>
        <v>0.21212121212121</v>
      </c>
      <c r="BP7" s="119">
        <v>1</v>
      </c>
      <c r="BQ7" s="120">
        <f>IFERROR(BP7/BN7,"-")</f>
        <v>0.071428571428571</v>
      </c>
      <c r="BR7" s="121">
        <v>40000</v>
      </c>
      <c r="BS7" s="122">
        <f>IFERROR(BR7/BN7,"-")</f>
        <v>2857.1428571429</v>
      </c>
      <c r="BT7" s="123"/>
      <c r="BU7" s="123"/>
      <c r="BV7" s="123">
        <v>1</v>
      </c>
      <c r="BW7" s="124">
        <v>12</v>
      </c>
      <c r="BX7" s="125">
        <f>IF(P7=0,"",IF(BW7=0,"",(BW7/P7)))</f>
        <v>0.18181818181818</v>
      </c>
      <c r="BY7" s="126">
        <v>1</v>
      </c>
      <c r="BZ7" s="127">
        <f>IFERROR(BY7/BW7,"-")</f>
        <v>0.083333333333333</v>
      </c>
      <c r="CA7" s="128">
        <v>4000</v>
      </c>
      <c r="CB7" s="129">
        <f>IFERROR(CA7/BW7,"-")</f>
        <v>333.33333333333</v>
      </c>
      <c r="CC7" s="130"/>
      <c r="CD7" s="130">
        <v>1</v>
      </c>
      <c r="CE7" s="130"/>
      <c r="CF7" s="131">
        <v>4</v>
      </c>
      <c r="CG7" s="132">
        <f>IF(P7=0,"",IF(CF7=0,"",(CF7/P7)))</f>
        <v>0.060606060606061</v>
      </c>
      <c r="CH7" s="133"/>
      <c r="CI7" s="134">
        <f>IFERROR(CH7/CF7,"-")</f>
        <v>0</v>
      </c>
      <c r="CJ7" s="135"/>
      <c r="CK7" s="136">
        <f>IFERROR(CJ7/CF7,"-")</f>
        <v>0</v>
      </c>
      <c r="CL7" s="137"/>
      <c r="CM7" s="137"/>
      <c r="CN7" s="137"/>
      <c r="CO7" s="138">
        <v>2</v>
      </c>
      <c r="CP7" s="139">
        <v>44000</v>
      </c>
      <c r="CQ7" s="139">
        <v>40000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30"/>
      <c r="B8" s="85"/>
      <c r="C8" s="86"/>
      <c r="D8" s="86"/>
      <c r="E8" s="86"/>
      <c r="F8" s="87"/>
      <c r="G8" s="88"/>
      <c r="H8" s="88"/>
      <c r="I8" s="88"/>
      <c r="J8" s="181"/>
      <c r="K8" s="34"/>
      <c r="L8" s="34"/>
      <c r="M8" s="31"/>
      <c r="N8" s="23"/>
      <c r="O8" s="23"/>
      <c r="P8" s="23"/>
      <c r="Q8" s="32"/>
      <c r="R8" s="32"/>
      <c r="S8" s="23"/>
      <c r="T8" s="32"/>
      <c r="U8" s="187"/>
      <c r="V8" s="25"/>
      <c r="W8" s="25"/>
      <c r="X8" s="187"/>
      <c r="Y8" s="187"/>
      <c r="Z8" s="187"/>
      <c r="AA8" s="187"/>
      <c r="AB8" s="33"/>
      <c r="AC8" s="57"/>
      <c r="AD8" s="61"/>
      <c r="AE8" s="62"/>
      <c r="AF8" s="61"/>
      <c r="AG8" s="65"/>
      <c r="AH8" s="66"/>
      <c r="AI8" s="67"/>
      <c r="AJ8" s="68"/>
      <c r="AK8" s="68"/>
      <c r="AL8" s="68"/>
      <c r="AM8" s="61"/>
      <c r="AN8" s="62"/>
      <c r="AO8" s="61"/>
      <c r="AP8" s="65"/>
      <c r="AQ8" s="66"/>
      <c r="AR8" s="67"/>
      <c r="AS8" s="68"/>
      <c r="AT8" s="68"/>
      <c r="AU8" s="68"/>
      <c r="AV8" s="61"/>
      <c r="AW8" s="62"/>
      <c r="AX8" s="61"/>
      <c r="AY8" s="65"/>
      <c r="AZ8" s="66"/>
      <c r="BA8" s="67"/>
      <c r="BB8" s="68"/>
      <c r="BC8" s="68"/>
      <c r="BD8" s="68"/>
      <c r="BE8" s="61"/>
      <c r="BF8" s="62"/>
      <c r="BG8" s="61"/>
      <c r="BH8" s="65"/>
      <c r="BI8" s="66"/>
      <c r="BJ8" s="67"/>
      <c r="BK8" s="68"/>
      <c r="BL8" s="68"/>
      <c r="BM8" s="68"/>
      <c r="BN8" s="63"/>
      <c r="BO8" s="64"/>
      <c r="BP8" s="61"/>
      <c r="BQ8" s="65"/>
      <c r="BR8" s="66"/>
      <c r="BS8" s="67"/>
      <c r="BT8" s="68"/>
      <c r="BU8" s="68"/>
      <c r="BV8" s="68"/>
      <c r="BW8" s="63"/>
      <c r="BX8" s="64"/>
      <c r="BY8" s="61"/>
      <c r="BZ8" s="65"/>
      <c r="CA8" s="66"/>
      <c r="CB8" s="67"/>
      <c r="CC8" s="68"/>
      <c r="CD8" s="68"/>
      <c r="CE8" s="68"/>
      <c r="CF8" s="63"/>
      <c r="CG8" s="64"/>
      <c r="CH8" s="61"/>
      <c r="CI8" s="65"/>
      <c r="CJ8" s="66"/>
      <c r="CK8" s="67"/>
      <c r="CL8" s="68"/>
      <c r="CM8" s="68"/>
      <c r="CN8" s="68"/>
      <c r="CO8" s="69"/>
      <c r="CP8" s="66"/>
      <c r="CQ8" s="66"/>
      <c r="CR8" s="66"/>
      <c r="CS8" s="70"/>
    </row>
    <row r="9" spans="1:98">
      <c r="A9" s="30"/>
      <c r="B9" s="37"/>
      <c r="C9" s="21"/>
      <c r="D9" s="21"/>
      <c r="E9" s="21"/>
      <c r="F9" s="22"/>
      <c r="G9" s="36"/>
      <c r="H9" s="36"/>
      <c r="I9" s="73"/>
      <c r="J9" s="182"/>
      <c r="K9" s="34"/>
      <c r="L9" s="34"/>
      <c r="M9" s="31"/>
      <c r="N9" s="23"/>
      <c r="O9" s="23"/>
      <c r="P9" s="23"/>
      <c r="Q9" s="32"/>
      <c r="R9" s="32"/>
      <c r="S9" s="23"/>
      <c r="T9" s="32"/>
      <c r="U9" s="187"/>
      <c r="V9" s="25"/>
      <c r="W9" s="25"/>
      <c r="X9" s="187"/>
      <c r="Y9" s="187"/>
      <c r="Z9" s="187"/>
      <c r="AA9" s="187"/>
      <c r="AB9" s="33"/>
      <c r="AC9" s="59"/>
      <c r="AD9" s="61"/>
      <c r="AE9" s="62"/>
      <c r="AF9" s="61"/>
      <c r="AG9" s="65"/>
      <c r="AH9" s="66"/>
      <c r="AI9" s="67"/>
      <c r="AJ9" s="68"/>
      <c r="AK9" s="68"/>
      <c r="AL9" s="68"/>
      <c r="AM9" s="61"/>
      <c r="AN9" s="62"/>
      <c r="AO9" s="61"/>
      <c r="AP9" s="65"/>
      <c r="AQ9" s="66"/>
      <c r="AR9" s="67"/>
      <c r="AS9" s="68"/>
      <c r="AT9" s="68"/>
      <c r="AU9" s="68"/>
      <c r="AV9" s="61"/>
      <c r="AW9" s="62"/>
      <c r="AX9" s="61"/>
      <c r="AY9" s="65"/>
      <c r="AZ9" s="66"/>
      <c r="BA9" s="67"/>
      <c r="BB9" s="68"/>
      <c r="BC9" s="68"/>
      <c r="BD9" s="68"/>
      <c r="BE9" s="61"/>
      <c r="BF9" s="62"/>
      <c r="BG9" s="61"/>
      <c r="BH9" s="65"/>
      <c r="BI9" s="66"/>
      <c r="BJ9" s="67"/>
      <c r="BK9" s="68"/>
      <c r="BL9" s="68"/>
      <c r="BM9" s="68"/>
      <c r="BN9" s="63"/>
      <c r="BO9" s="64"/>
      <c r="BP9" s="61"/>
      <c r="BQ9" s="65"/>
      <c r="BR9" s="66"/>
      <c r="BS9" s="67"/>
      <c r="BT9" s="68"/>
      <c r="BU9" s="68"/>
      <c r="BV9" s="68"/>
      <c r="BW9" s="63"/>
      <c r="BX9" s="64"/>
      <c r="BY9" s="61"/>
      <c r="BZ9" s="65"/>
      <c r="CA9" s="66"/>
      <c r="CB9" s="67"/>
      <c r="CC9" s="68"/>
      <c r="CD9" s="68"/>
      <c r="CE9" s="68"/>
      <c r="CF9" s="63"/>
      <c r="CG9" s="64"/>
      <c r="CH9" s="61"/>
      <c r="CI9" s="65"/>
      <c r="CJ9" s="66"/>
      <c r="CK9" s="67"/>
      <c r="CL9" s="68"/>
      <c r="CM9" s="68"/>
      <c r="CN9" s="68"/>
      <c r="CO9" s="69"/>
      <c r="CP9" s="66"/>
      <c r="CQ9" s="66"/>
      <c r="CR9" s="66"/>
      <c r="CS9" s="70"/>
    </row>
    <row r="10" spans="1:98">
      <c r="A10" s="19">
        <f>AB10</f>
        <v>0.29333333333333</v>
      </c>
      <c r="B10" s="39"/>
      <c r="C10" s="39"/>
      <c r="D10" s="39"/>
      <c r="E10" s="39"/>
      <c r="F10" s="39"/>
      <c r="G10" s="40" t="s">
        <v>132</v>
      </c>
      <c r="H10" s="40"/>
      <c r="I10" s="40"/>
      <c r="J10" s="183">
        <f>SUM(J6:J9)</f>
        <v>150000</v>
      </c>
      <c r="K10" s="41">
        <f>SUM(K6:K9)</f>
        <v>237</v>
      </c>
      <c r="L10" s="41">
        <f>SUM(L6:L9)</f>
        <v>118</v>
      </c>
      <c r="M10" s="41">
        <f>SUM(M6:M9)</f>
        <v>372</v>
      </c>
      <c r="N10" s="41">
        <f>SUM(N6:N9)</f>
        <v>88</v>
      </c>
      <c r="O10" s="41">
        <f>SUM(O6:O9)</f>
        <v>1</v>
      </c>
      <c r="P10" s="41">
        <f>SUM(P6:P9)</f>
        <v>89</v>
      </c>
      <c r="Q10" s="42">
        <f>IFERROR(P10/M10,"-")</f>
        <v>0.23924731182796</v>
      </c>
      <c r="R10" s="76">
        <f>SUM(R6:R9)</f>
        <v>3</v>
      </c>
      <c r="S10" s="76">
        <f>SUM(S6:S9)</f>
        <v>24</v>
      </c>
      <c r="T10" s="42">
        <f>IFERROR(R10/P10,"-")</f>
        <v>0.033707865168539</v>
      </c>
      <c r="U10" s="188">
        <f>IFERROR(J10/P10,"-")</f>
        <v>1685.393258427</v>
      </c>
      <c r="V10" s="44">
        <f>SUM(V6:V9)</f>
        <v>2</v>
      </c>
      <c r="W10" s="42">
        <f>IFERROR(V10/P10,"-")</f>
        <v>0.02247191011236</v>
      </c>
      <c r="X10" s="183">
        <f>SUM(X6:X9)</f>
        <v>44000</v>
      </c>
      <c r="Y10" s="183">
        <f>IFERROR(X10/P10,"-")</f>
        <v>494.38202247191</v>
      </c>
      <c r="Z10" s="183">
        <f>IFERROR(X10/V10,"-")</f>
        <v>22000</v>
      </c>
      <c r="AA10" s="183">
        <f>X10-J10</f>
        <v>-106000</v>
      </c>
      <c r="AB10" s="45">
        <f>X10/J10</f>
        <v>0.29333333333333</v>
      </c>
      <c r="AC10" s="58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index</vt:lpstr>
      <vt:lpstr>新聞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