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<sst xmlns="http://schemas.openxmlformats.org/spreadsheetml/2006/main" uniqueCount="130">
  <si>
    <t>10月</t>
  </si>
  <si>
    <t>りんご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</si>
  <si>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</si>
  <si>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</si>
  <si>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</si>
  <si>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</si>
  <si>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</si>
  <si>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</si>
  <si>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</si>
  <si>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</si>
  <si>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</si>
  <si>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</si>
  <si>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</si>
  <si>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</si>
  <si>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</si>
  <si>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</si>
  <si>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</si>
  <si>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</si>
  <si>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</si>
  <si>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</si>
  <si>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</si>
  <si>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</si>
  <si>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</si>
  <si>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</si>
  <si>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</si>
  <si>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</si>
  <si>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</si>
  <si>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</si>
  <si>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</si>
  <si>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</si>
  <si>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</si>
  <si>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</si>
  <si>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</si>
  <si>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</si>
  <si>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</si>
  <si>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</si>
  <si>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</si>
  <si>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</si>
  <si>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</si>
  <si>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</si>
  <si>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</si>
  <si>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</si>
  <si>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</si>
  <si>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</si>
  <si>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</si>
  <si>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</si>
  <si>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</si>
  <si>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</si>
  <si>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</si>
  <si>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</si>
  <si>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</si>
  <si>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</si>
  <si>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</si>
  <si>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</si>
  <si>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</si>
  <si>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</si>
  <si>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</si>
  <si>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ks510</t>
  </si>
  <si>
    <t>インターカラー</t>
  </si>
  <si>
    <t>①No1誤解版（栗山絵麻）</t>
  </si>
  <si>
    <t>①新カップルが続々登場！</t>
  </si>
  <si>
    <t>TOP</t>
  </si>
  <si>
    <t>スポーツ報知関東</t>
  </si>
  <si>
    <t>半2段つかみ20段保証</t>
  </si>
  <si>
    <t>20段保証</t>
  </si>
  <si>
    <t>ks511</t>
  </si>
  <si>
    <t>空電</t>
  </si>
  <si>
    <t>ks512</t>
  </si>
  <si>
    <t>②求人風（栗山絵麻）</t>
  </si>
  <si>
    <t>②もう50代の熟女だけど</t>
  </si>
  <si>
    <t>半3段つかみ20段保証</t>
  </si>
  <si>
    <t>ks513</t>
  </si>
  <si>
    <t>ks514</t>
  </si>
  <si>
    <t>③大正版（栗山絵麻）</t>
  </si>
  <si>
    <t>③50〜70代男性限定熟女好きな男性募集中</t>
  </si>
  <si>
    <t>半5段つかみ20段保証</t>
  </si>
  <si>
    <t>ks515</t>
  </si>
  <si>
    <t>ks516</t>
  </si>
  <si>
    <t>①求人風（栗山絵麻）</t>
  </si>
  <si>
    <t>50〜70代男性限定！熟女好きな男性募集中！</t>
  </si>
  <si>
    <t>東スポ 8回セット</t>
  </si>
  <si>
    <t>全2段月木</t>
  </si>
  <si>
    <t>10/1～</t>
  </si>
  <si>
    <t>ks517</t>
  </si>
  <si>
    <t>ks518</t>
  </si>
  <si>
    <t>②右女9（栗山絵麻）</t>
  </si>
  <si>
    <t>学生いません。ギャルいません。熟女、熟女、熟女</t>
  </si>
  <si>
    <t>ks519</t>
  </si>
  <si>
    <t>ks520</t>
  </si>
  <si>
    <t>③デリヘル版3（栗山絵麻）</t>
  </si>
  <si>
    <t>出会い求人</t>
  </si>
  <si>
    <t>ks521</t>
  </si>
  <si>
    <t>ks522</t>
  </si>
  <si>
    <t>①大正版（栗山絵麻）</t>
  </si>
  <si>
    <t>184「熟女の新陳代謝を高める「おじさんフェロモン」が求められてます」</t>
  </si>
  <si>
    <t>ニッカン関西</t>
  </si>
  <si>
    <t>半2段つかみ10段保証</t>
  </si>
  <si>
    <t>1～10日</t>
  </si>
  <si>
    <t>ks523</t>
  </si>
  <si>
    <t>ks524</t>
  </si>
  <si>
    <t>②旧デイリー風（栗山絵麻）</t>
  </si>
  <si>
    <t>185「人生で唯一のメモリアル出会い」</t>
  </si>
  <si>
    <t>11～20日</t>
  </si>
  <si>
    <t>ks525</t>
  </si>
  <si>
    <t>ks526</t>
  </si>
  <si>
    <t>③右女3（栗山絵麻）</t>
  </si>
  <si>
    <t>186「令和の新・都市伝説「おじさん好きの女性がいっぱい」</t>
  </si>
  <si>
    <t>21～31日</t>
  </si>
  <si>
    <t>ks527</t>
  </si>
  <si>
    <t>新聞 TOTAL</t>
  </si>
  <si>
    <t>●雑誌 広告</t>
  </si>
  <si>
    <t>rz049</t>
  </si>
  <si>
    <t>ぶんか社</t>
  </si>
  <si>
    <t>黄色黒版（栗山絵麻）</t>
  </si>
  <si>
    <t>顔出し無しでも女性から誘われる</t>
  </si>
  <si>
    <t>EX MAX</t>
  </si>
  <si>
    <t>表4</t>
  </si>
  <si>
    <t>10月26日(火)</t>
  </si>
  <si>
    <t>rz050</t>
  </si>
  <si>
    <t>雑誌 TOTAL</t>
  </si>
  <si>
    <t>●DVD 広告</t>
  </si>
  <si>
    <t>ap009</t>
  </si>
  <si>
    <t>アドライヴ</t>
  </si>
  <si>
    <t>三和出版</t>
  </si>
  <si>
    <t>DVDパス_空電説明_りんご</t>
  </si>
  <si>
    <t>A4変形判、CVSフル</t>
  </si>
  <si>
    <t>MEN'S DVD SEXY</t>
  </si>
  <si>
    <t>DVD貼付け面4C1/3P</t>
  </si>
  <si>
    <t>ap010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</si>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</sst>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3.0024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650000</v>
      </c>
      <c r="L6" s="79">
        <v>8</v>
      </c>
      <c r="M6" s="79">
        <v>0</v>
      </c>
      <c r="N6" s="79">
        <v>55</v>
      </c>
      <c r="O6" s="88">
        <v>1</v>
      </c>
      <c r="P6" s="89">
        <v>0</v>
      </c>
      <c r="Q6" s="90">
        <f>O6+P6</f>
        <v>1</v>
      </c>
      <c r="R6" s="80">
        <f>IFERROR(Q6/N6,"-")</f>
        <v>0.018181818181818</v>
      </c>
      <c r="S6" s="79">
        <v>0</v>
      </c>
      <c r="T6" s="79">
        <v>0</v>
      </c>
      <c r="U6" s="80">
        <f>IFERROR(T6/(Q6),"-")</f>
        <v>0</v>
      </c>
      <c r="V6" s="81">
        <f>IFERROR(K6/SUM(Q6:Q11),"-")</f>
        <v>13829.787234043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SUM(Y6:Y11)-SUM(K6:K11)</f>
        <v>1301560</v>
      </c>
      <c r="AC6" s="83">
        <f>SUM(Y6:Y11)/SUM(K6:K11)</f>
        <v>3.0024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1</v>
      </c>
      <c r="BG6" s="110">
        <f>IF(Q6=0,"",IF(BF6=0,"",(BF6/Q6)))</f>
        <v>1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53</v>
      </c>
      <c r="M7" s="79">
        <v>28</v>
      </c>
      <c r="N7" s="79">
        <v>33</v>
      </c>
      <c r="O7" s="88">
        <v>7</v>
      </c>
      <c r="P7" s="89">
        <v>0</v>
      </c>
      <c r="Q7" s="90">
        <f>O7+P7</f>
        <v>7</v>
      </c>
      <c r="R7" s="80">
        <f>IFERROR(Q7/N7,"-")</f>
        <v>0.21212121212121</v>
      </c>
      <c r="S7" s="79">
        <v>2</v>
      </c>
      <c r="T7" s="79">
        <v>2</v>
      </c>
      <c r="U7" s="80">
        <f>IFERROR(T7/(Q7),"-")</f>
        <v>0.28571428571429</v>
      </c>
      <c r="V7" s="81"/>
      <c r="W7" s="82">
        <v>2</v>
      </c>
      <c r="X7" s="80">
        <f>IF(Q7=0,"-",W7/Q7)</f>
        <v>0.28571428571429</v>
      </c>
      <c r="Y7" s="181">
        <v>227000</v>
      </c>
      <c r="Z7" s="182">
        <f>IFERROR(Y7/Q7,"-")</f>
        <v>32428.571428571</v>
      </c>
      <c r="AA7" s="182">
        <f>IFERROR(Y7/W7,"-")</f>
        <v>113500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0.14285714285714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2</v>
      </c>
      <c r="BG7" s="110">
        <f>IF(Q7=0,"",IF(BF7=0,"",(BF7/Q7)))</f>
        <v>0.28571428571429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1</v>
      </c>
      <c r="BP7" s="117">
        <f>IF(Q7=0,"",IF(BO7=0,"",(BO7/Q7)))</f>
        <v>0.14285714285714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</v>
      </c>
      <c r="BY7" s="124">
        <f>IF(Q7=0,"",IF(BX7=0,"",(BX7/Q7)))</f>
        <v>0.14285714285714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2</v>
      </c>
      <c r="CH7" s="131">
        <f>IF(Q7=0,"",IF(CG7=0,"",(CG7/Q7)))</f>
        <v>0.28571428571429</v>
      </c>
      <c r="CI7" s="132">
        <v>2</v>
      </c>
      <c r="CJ7" s="133">
        <f>IFERROR(CI7/CG7,"-")</f>
        <v>1</v>
      </c>
      <c r="CK7" s="134">
        <v>227000</v>
      </c>
      <c r="CL7" s="135">
        <f>IFERROR(CK7/CG7,"-")</f>
        <v>113500</v>
      </c>
      <c r="CM7" s="136"/>
      <c r="CN7" s="136"/>
      <c r="CO7" s="136">
        <v>2</v>
      </c>
      <c r="CP7" s="137">
        <v>2</v>
      </c>
      <c r="CQ7" s="138">
        <v>227000</v>
      </c>
      <c r="CR7" s="138">
        <v>160000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/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62</v>
      </c>
      <c r="I8" s="87" t="s">
        <v>70</v>
      </c>
      <c r="J8" s="87"/>
      <c r="K8" s="176"/>
      <c r="L8" s="79">
        <v>11</v>
      </c>
      <c r="M8" s="79">
        <v>0</v>
      </c>
      <c r="N8" s="79">
        <v>77</v>
      </c>
      <c r="O8" s="88">
        <v>5</v>
      </c>
      <c r="P8" s="89">
        <v>0</v>
      </c>
      <c r="Q8" s="90">
        <f>O8+P8</f>
        <v>5</v>
      </c>
      <c r="R8" s="80">
        <f>IFERROR(Q8/N8,"-")</f>
        <v>0.064935064935065</v>
      </c>
      <c r="S8" s="79">
        <v>0</v>
      </c>
      <c r="T8" s="79">
        <v>2</v>
      </c>
      <c r="U8" s="80">
        <f>IFERROR(T8/(Q8),"-")</f>
        <v>0.4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0.2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1</v>
      </c>
      <c r="AX8" s="104">
        <f>IF(Q8=0,"",IF(AW8=0,"",(AW8/Q8)))</f>
        <v>0.2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2</v>
      </c>
      <c r="BG8" s="110">
        <f>IF(Q8=0,"",IF(BF8=0,"",(BF8/Q8)))</f>
        <v>0.4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>
        <v>1</v>
      </c>
      <c r="BY8" s="124">
        <f>IF(Q8=0,"",IF(BX8=0,"",(BX8/Q8)))</f>
        <v>0.2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51</v>
      </c>
      <c r="M9" s="79">
        <v>31</v>
      </c>
      <c r="N9" s="79">
        <v>4</v>
      </c>
      <c r="O9" s="88">
        <v>7</v>
      </c>
      <c r="P9" s="89">
        <v>0</v>
      </c>
      <c r="Q9" s="90">
        <f>O9+P9</f>
        <v>7</v>
      </c>
      <c r="R9" s="80">
        <f>IFERROR(Q9/N9,"-")</f>
        <v>1.75</v>
      </c>
      <c r="S9" s="79">
        <v>1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>
        <v>1</v>
      </c>
      <c r="AX9" s="104">
        <f>IF(Q9=0,"",IF(AW9=0,"",(AW9/Q9)))</f>
        <v>0.14285714285714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1</v>
      </c>
      <c r="BG9" s="110">
        <f>IF(Q9=0,"",IF(BF9=0,"",(BF9/Q9)))</f>
        <v>0.14285714285714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2</v>
      </c>
      <c r="BP9" s="117">
        <f>IF(Q9=0,"",IF(BO9=0,"",(BO9/Q9)))</f>
        <v>0.28571428571429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3</v>
      </c>
      <c r="BY9" s="124">
        <f>IF(Q9=0,"",IF(BX9=0,"",(BX9/Q9)))</f>
        <v>0.42857142857143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72</v>
      </c>
      <c r="C10" s="184" t="s">
        <v>58</v>
      </c>
      <c r="D10" s="184"/>
      <c r="E10" s="184" t="s">
        <v>73</v>
      </c>
      <c r="F10" s="184" t="s">
        <v>74</v>
      </c>
      <c r="G10" s="184" t="s">
        <v>61</v>
      </c>
      <c r="H10" s="87" t="s">
        <v>62</v>
      </c>
      <c r="I10" s="87" t="s">
        <v>75</v>
      </c>
      <c r="J10" s="87"/>
      <c r="K10" s="176"/>
      <c r="L10" s="79">
        <v>45</v>
      </c>
      <c r="M10" s="79">
        <v>0</v>
      </c>
      <c r="N10" s="79">
        <v>178</v>
      </c>
      <c r="O10" s="88">
        <v>10</v>
      </c>
      <c r="P10" s="89">
        <v>0</v>
      </c>
      <c r="Q10" s="90">
        <f>O10+P10</f>
        <v>10</v>
      </c>
      <c r="R10" s="80">
        <f>IFERROR(Q10/N10,"-")</f>
        <v>0.056179775280899</v>
      </c>
      <c r="S10" s="79">
        <v>1</v>
      </c>
      <c r="T10" s="79">
        <v>1</v>
      </c>
      <c r="U10" s="80">
        <f>IFERROR(T10/(Q10),"-")</f>
        <v>0.1</v>
      </c>
      <c r="V10" s="81"/>
      <c r="W10" s="82">
        <v>2</v>
      </c>
      <c r="X10" s="80">
        <f>IF(Q10=0,"-",W10/Q10)</f>
        <v>0.2</v>
      </c>
      <c r="Y10" s="181">
        <v>9000</v>
      </c>
      <c r="Z10" s="182">
        <f>IFERROR(Y10/Q10,"-")</f>
        <v>900</v>
      </c>
      <c r="AA10" s="182">
        <f>IFERROR(Y10/W10,"-")</f>
        <v>4500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7</v>
      </c>
      <c r="BP10" s="117">
        <f>IF(Q10=0,"",IF(BO10=0,"",(BO10/Q10)))</f>
        <v>0.7</v>
      </c>
      <c r="BQ10" s="118">
        <v>2</v>
      </c>
      <c r="BR10" s="119">
        <f>IFERROR(BQ10/BO10,"-")</f>
        <v>0.28571428571429</v>
      </c>
      <c r="BS10" s="120">
        <v>9000</v>
      </c>
      <c r="BT10" s="121">
        <f>IFERROR(BS10/BO10,"-")</f>
        <v>1285.7142857143</v>
      </c>
      <c r="BU10" s="122">
        <v>2</v>
      </c>
      <c r="BV10" s="122"/>
      <c r="BW10" s="122"/>
      <c r="BX10" s="123">
        <v>2</v>
      </c>
      <c r="BY10" s="124">
        <f>IF(Q10=0,"",IF(BX10=0,"",(BX10/Q10)))</f>
        <v>0.2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>
        <v>1</v>
      </c>
      <c r="CH10" s="131">
        <f>IF(Q10=0,"",IF(CG10=0,"",(CG10/Q10)))</f>
        <v>0.1</v>
      </c>
      <c r="CI10" s="132"/>
      <c r="CJ10" s="133">
        <f>IFERROR(CI10/CG10,"-")</f>
        <v>0</v>
      </c>
      <c r="CK10" s="134"/>
      <c r="CL10" s="135">
        <f>IFERROR(CK10/CG10,"-")</f>
        <v>0</v>
      </c>
      <c r="CM10" s="136"/>
      <c r="CN10" s="136"/>
      <c r="CO10" s="136"/>
      <c r="CP10" s="137">
        <v>2</v>
      </c>
      <c r="CQ10" s="138">
        <v>9000</v>
      </c>
      <c r="CR10" s="138">
        <v>6000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76</v>
      </c>
      <c r="C11" s="184" t="s">
        <v>58</v>
      </c>
      <c r="D11" s="184"/>
      <c r="E11" s="184" t="s">
        <v>73</v>
      </c>
      <c r="F11" s="184" t="s">
        <v>74</v>
      </c>
      <c r="G11" s="184" t="s">
        <v>66</v>
      </c>
      <c r="H11" s="87"/>
      <c r="I11" s="87"/>
      <c r="J11" s="87"/>
      <c r="K11" s="176"/>
      <c r="L11" s="79">
        <v>66</v>
      </c>
      <c r="M11" s="79">
        <v>46</v>
      </c>
      <c r="N11" s="79">
        <v>93</v>
      </c>
      <c r="O11" s="88">
        <v>17</v>
      </c>
      <c r="P11" s="89">
        <v>0</v>
      </c>
      <c r="Q11" s="90">
        <f>O11+P11</f>
        <v>17</v>
      </c>
      <c r="R11" s="80">
        <f>IFERROR(Q11/N11,"-")</f>
        <v>0.18279569892473</v>
      </c>
      <c r="S11" s="79">
        <v>4</v>
      </c>
      <c r="T11" s="79">
        <v>5</v>
      </c>
      <c r="U11" s="80">
        <f>IFERROR(T11/(Q11),"-")</f>
        <v>0.29411764705882</v>
      </c>
      <c r="V11" s="81"/>
      <c r="W11" s="82">
        <v>8</v>
      </c>
      <c r="X11" s="80">
        <f>IF(Q11=0,"-",W11/Q11)</f>
        <v>0.47058823529412</v>
      </c>
      <c r="Y11" s="181">
        <v>1715560</v>
      </c>
      <c r="Z11" s="182">
        <f>IFERROR(Y11/Q11,"-")</f>
        <v>100915.29411765</v>
      </c>
      <c r="AA11" s="182">
        <f>IFERROR(Y11/W11,"-")</f>
        <v>214445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3</v>
      </c>
      <c r="BP11" s="117">
        <f>IF(Q11=0,"",IF(BO11=0,"",(BO11/Q11)))</f>
        <v>0.17647058823529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11</v>
      </c>
      <c r="BY11" s="124">
        <f>IF(Q11=0,"",IF(BX11=0,"",(BX11/Q11)))</f>
        <v>0.64705882352941</v>
      </c>
      <c r="BZ11" s="125">
        <v>6</v>
      </c>
      <c r="CA11" s="126">
        <f>IFERROR(BZ11/BX11,"-")</f>
        <v>0.54545454545455</v>
      </c>
      <c r="CB11" s="127">
        <v>1707000</v>
      </c>
      <c r="CC11" s="128">
        <f>IFERROR(CB11/BX11,"-")</f>
        <v>155181.81818182</v>
      </c>
      <c r="CD11" s="129">
        <v>2</v>
      </c>
      <c r="CE11" s="129"/>
      <c r="CF11" s="129">
        <v>4</v>
      </c>
      <c r="CG11" s="130">
        <v>3</v>
      </c>
      <c r="CH11" s="131">
        <f>IF(Q11=0,"",IF(CG11=0,"",(CG11/Q11)))</f>
        <v>0.17647058823529</v>
      </c>
      <c r="CI11" s="132">
        <v>2</v>
      </c>
      <c r="CJ11" s="133">
        <f>IFERROR(CI11/CG11,"-")</f>
        <v>0.66666666666667</v>
      </c>
      <c r="CK11" s="134">
        <v>22560</v>
      </c>
      <c r="CL11" s="135">
        <f>IFERROR(CK11/CG11,"-")</f>
        <v>7520</v>
      </c>
      <c r="CM11" s="136">
        <v>1</v>
      </c>
      <c r="CN11" s="136"/>
      <c r="CO11" s="136">
        <v>1</v>
      </c>
      <c r="CP11" s="137">
        <v>8</v>
      </c>
      <c r="CQ11" s="138">
        <v>1715560</v>
      </c>
      <c r="CR11" s="138">
        <v>1070000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0.37111111111111</v>
      </c>
      <c r="B12" s="184" t="s">
        <v>77</v>
      </c>
      <c r="C12" s="184" t="s">
        <v>58</v>
      </c>
      <c r="D12" s="184"/>
      <c r="E12" s="184" t="s">
        <v>78</v>
      </c>
      <c r="F12" s="184" t="s">
        <v>79</v>
      </c>
      <c r="G12" s="184" t="s">
        <v>61</v>
      </c>
      <c r="H12" s="87" t="s">
        <v>80</v>
      </c>
      <c r="I12" s="87" t="s">
        <v>81</v>
      </c>
      <c r="J12" s="87" t="s">
        <v>82</v>
      </c>
      <c r="K12" s="176">
        <v>450000</v>
      </c>
      <c r="L12" s="79">
        <v>14</v>
      </c>
      <c r="M12" s="79">
        <v>0</v>
      </c>
      <c r="N12" s="79">
        <v>42</v>
      </c>
      <c r="O12" s="88">
        <v>5</v>
      </c>
      <c r="P12" s="89">
        <v>0</v>
      </c>
      <c r="Q12" s="90">
        <f>O12+P12</f>
        <v>5</v>
      </c>
      <c r="R12" s="80">
        <f>IFERROR(Q12/N12,"-")</f>
        <v>0.11904761904762</v>
      </c>
      <c r="S12" s="79">
        <v>2</v>
      </c>
      <c r="T12" s="79">
        <v>2</v>
      </c>
      <c r="U12" s="80">
        <f>IFERROR(T12/(Q12),"-")</f>
        <v>0.4</v>
      </c>
      <c r="V12" s="81">
        <f>IFERROR(K12/SUM(Q12:Q17),"-")</f>
        <v>26470.588235294</v>
      </c>
      <c r="W12" s="82">
        <v>3</v>
      </c>
      <c r="X12" s="80">
        <f>IF(Q12=0,"-",W12/Q12)</f>
        <v>0.6</v>
      </c>
      <c r="Y12" s="181">
        <v>39000</v>
      </c>
      <c r="Z12" s="182">
        <f>IFERROR(Y12/Q12,"-")</f>
        <v>7800</v>
      </c>
      <c r="AA12" s="182">
        <f>IFERROR(Y12/W12,"-")</f>
        <v>13000</v>
      </c>
      <c r="AB12" s="176">
        <f>SUM(Y12:Y17)-SUM(K12:K17)</f>
        <v>-283000</v>
      </c>
      <c r="AC12" s="83">
        <f>SUM(Y12:Y17)/SUM(K12:K17)</f>
        <v>0.37111111111111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1</v>
      </c>
      <c r="AX12" s="104">
        <f>IF(Q12=0,"",IF(AW12=0,"",(AW12/Q12)))</f>
        <v>0.2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1</v>
      </c>
      <c r="BG12" s="110">
        <f>IF(Q12=0,"",IF(BF12=0,"",(BF12/Q12)))</f>
        <v>0.2</v>
      </c>
      <c r="BH12" s="109">
        <v>1</v>
      </c>
      <c r="BI12" s="111">
        <f>IFERROR(BH12/BF12,"-")</f>
        <v>1</v>
      </c>
      <c r="BJ12" s="112">
        <v>14000</v>
      </c>
      <c r="BK12" s="113">
        <f>IFERROR(BJ12/BF12,"-")</f>
        <v>14000</v>
      </c>
      <c r="BL12" s="114"/>
      <c r="BM12" s="114"/>
      <c r="BN12" s="114">
        <v>1</v>
      </c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>
        <v>2</v>
      </c>
      <c r="BY12" s="124">
        <f>IF(Q12=0,"",IF(BX12=0,"",(BX12/Q12)))</f>
        <v>0.4</v>
      </c>
      <c r="BZ12" s="125">
        <v>1</v>
      </c>
      <c r="CA12" s="126">
        <f>IFERROR(BZ12/BX12,"-")</f>
        <v>0.5</v>
      </c>
      <c r="CB12" s="127">
        <v>3000</v>
      </c>
      <c r="CC12" s="128">
        <f>IFERROR(CB12/BX12,"-")</f>
        <v>1500</v>
      </c>
      <c r="CD12" s="129">
        <v>1</v>
      </c>
      <c r="CE12" s="129"/>
      <c r="CF12" s="129"/>
      <c r="CG12" s="130">
        <v>1</v>
      </c>
      <c r="CH12" s="131">
        <f>IF(Q12=0,"",IF(CG12=0,"",(CG12/Q12)))</f>
        <v>0.2</v>
      </c>
      <c r="CI12" s="132">
        <v>1</v>
      </c>
      <c r="CJ12" s="133">
        <f>IFERROR(CI12/CG12,"-")</f>
        <v>1</v>
      </c>
      <c r="CK12" s="134">
        <v>22000</v>
      </c>
      <c r="CL12" s="135">
        <f>IFERROR(CK12/CG12,"-")</f>
        <v>22000</v>
      </c>
      <c r="CM12" s="136"/>
      <c r="CN12" s="136"/>
      <c r="CO12" s="136">
        <v>1</v>
      </c>
      <c r="CP12" s="137">
        <v>3</v>
      </c>
      <c r="CQ12" s="138">
        <v>39000</v>
      </c>
      <c r="CR12" s="138">
        <v>22000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83</v>
      </c>
      <c r="C13" s="184" t="s">
        <v>58</v>
      </c>
      <c r="D13" s="184"/>
      <c r="E13" s="184" t="s">
        <v>78</v>
      </c>
      <c r="F13" s="184" t="s">
        <v>79</v>
      </c>
      <c r="G13" s="184" t="s">
        <v>66</v>
      </c>
      <c r="H13" s="87"/>
      <c r="I13" s="87"/>
      <c r="J13" s="87"/>
      <c r="K13" s="176"/>
      <c r="L13" s="79">
        <v>69</v>
      </c>
      <c r="M13" s="79">
        <v>15</v>
      </c>
      <c r="N13" s="79">
        <v>12</v>
      </c>
      <c r="O13" s="88">
        <v>1</v>
      </c>
      <c r="P13" s="89">
        <v>0</v>
      </c>
      <c r="Q13" s="90">
        <f>O13+P13</f>
        <v>1</v>
      </c>
      <c r="R13" s="80">
        <f>IFERROR(Q13/N13,"-")</f>
        <v>0.083333333333333</v>
      </c>
      <c r="S13" s="79">
        <v>0</v>
      </c>
      <c r="T13" s="79">
        <v>0</v>
      </c>
      <c r="U13" s="80">
        <f>IFERROR(T13/(Q13),"-")</f>
        <v>0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1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84</v>
      </c>
      <c r="C14" s="184" t="s">
        <v>58</v>
      </c>
      <c r="D14" s="184"/>
      <c r="E14" s="184" t="s">
        <v>85</v>
      </c>
      <c r="F14" s="184" t="s">
        <v>86</v>
      </c>
      <c r="G14" s="184" t="s">
        <v>61</v>
      </c>
      <c r="H14" s="87"/>
      <c r="I14" s="87" t="s">
        <v>81</v>
      </c>
      <c r="J14" s="87"/>
      <c r="K14" s="176"/>
      <c r="L14" s="79">
        <v>1</v>
      </c>
      <c r="M14" s="79">
        <v>0</v>
      </c>
      <c r="N14" s="79">
        <v>33</v>
      </c>
      <c r="O14" s="88">
        <v>1</v>
      </c>
      <c r="P14" s="89">
        <v>0</v>
      </c>
      <c r="Q14" s="90">
        <f>O14+P14</f>
        <v>1</v>
      </c>
      <c r="R14" s="80">
        <f>IFERROR(Q14/N14,"-")</f>
        <v>0.03030303030303</v>
      </c>
      <c r="S14" s="79">
        <v>0</v>
      </c>
      <c r="T14" s="79">
        <v>0</v>
      </c>
      <c r="U14" s="80">
        <f>IFERROR(T14/(Q14),"-")</f>
        <v>0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1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87</v>
      </c>
      <c r="C15" s="184" t="s">
        <v>58</v>
      </c>
      <c r="D15" s="184"/>
      <c r="E15" s="184" t="s">
        <v>85</v>
      </c>
      <c r="F15" s="184" t="s">
        <v>86</v>
      </c>
      <c r="G15" s="184" t="s">
        <v>66</v>
      </c>
      <c r="H15" s="87"/>
      <c r="I15" s="87"/>
      <c r="J15" s="87"/>
      <c r="K15" s="176"/>
      <c r="L15" s="79">
        <v>11</v>
      </c>
      <c r="M15" s="79">
        <v>9</v>
      </c>
      <c r="N15" s="79">
        <v>0</v>
      </c>
      <c r="O15" s="88">
        <v>1</v>
      </c>
      <c r="P15" s="89">
        <v>0</v>
      </c>
      <c r="Q15" s="90">
        <f>O15+P15</f>
        <v>1</v>
      </c>
      <c r="R15" s="80" t="str">
        <f>IFERROR(Q15/N15,"-")</f>
        <v>-</v>
      </c>
      <c r="S15" s="79">
        <v>0</v>
      </c>
      <c r="T15" s="79">
        <v>0</v>
      </c>
      <c r="U15" s="80">
        <f>IFERROR(T15/(Q15),"-")</f>
        <v>0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>
        <v>1</v>
      </c>
      <c r="BY15" s="124">
        <f>IF(Q15=0,"",IF(BX15=0,"",(BX15/Q15)))</f>
        <v>1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88</v>
      </c>
      <c r="C16" s="184" t="s">
        <v>58</v>
      </c>
      <c r="D16" s="184"/>
      <c r="E16" s="184" t="s">
        <v>89</v>
      </c>
      <c r="F16" s="184" t="s">
        <v>90</v>
      </c>
      <c r="G16" s="184" t="s">
        <v>61</v>
      </c>
      <c r="H16" s="87"/>
      <c r="I16" s="87" t="s">
        <v>81</v>
      </c>
      <c r="J16" s="87"/>
      <c r="K16" s="176"/>
      <c r="L16" s="79">
        <v>7</v>
      </c>
      <c r="M16" s="79">
        <v>0</v>
      </c>
      <c r="N16" s="79">
        <v>27</v>
      </c>
      <c r="O16" s="88">
        <v>3</v>
      </c>
      <c r="P16" s="89">
        <v>0</v>
      </c>
      <c r="Q16" s="90">
        <f>O16+P16</f>
        <v>3</v>
      </c>
      <c r="R16" s="80">
        <f>IFERROR(Q16/N16,"-")</f>
        <v>0.11111111111111</v>
      </c>
      <c r="S16" s="79">
        <v>1</v>
      </c>
      <c r="T16" s="79">
        <v>2</v>
      </c>
      <c r="U16" s="80">
        <f>IFERROR(T16/(Q16),"-")</f>
        <v>0.66666666666667</v>
      </c>
      <c r="V16" s="81"/>
      <c r="W16" s="82">
        <v>1</v>
      </c>
      <c r="X16" s="80">
        <f>IF(Q16=0,"-",W16/Q16)</f>
        <v>0.33333333333333</v>
      </c>
      <c r="Y16" s="181">
        <v>110000</v>
      </c>
      <c r="Z16" s="182">
        <f>IFERROR(Y16/Q16,"-")</f>
        <v>36666.666666667</v>
      </c>
      <c r="AA16" s="182">
        <f>IFERROR(Y16/W16,"-")</f>
        <v>110000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0.33333333333333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1</v>
      </c>
      <c r="BP16" s="117">
        <f>IF(Q16=0,"",IF(BO16=0,"",(BO16/Q16)))</f>
        <v>0.33333333333333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1</v>
      </c>
      <c r="BY16" s="124">
        <f>IF(Q16=0,"",IF(BX16=0,"",(BX16/Q16)))</f>
        <v>0.33333333333333</v>
      </c>
      <c r="BZ16" s="125">
        <v>1</v>
      </c>
      <c r="CA16" s="126">
        <f>IFERROR(BZ16/BX16,"-")</f>
        <v>1</v>
      </c>
      <c r="CB16" s="127">
        <v>110000</v>
      </c>
      <c r="CC16" s="128">
        <f>IFERROR(CB16/BX16,"-")</f>
        <v>110000</v>
      </c>
      <c r="CD16" s="129"/>
      <c r="CE16" s="129"/>
      <c r="CF16" s="129">
        <v>1</v>
      </c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110000</v>
      </c>
      <c r="CR16" s="138">
        <v>110000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/>
      <c r="B17" s="184" t="s">
        <v>91</v>
      </c>
      <c r="C17" s="184" t="s">
        <v>58</v>
      </c>
      <c r="D17" s="184"/>
      <c r="E17" s="184" t="s">
        <v>89</v>
      </c>
      <c r="F17" s="184" t="s">
        <v>90</v>
      </c>
      <c r="G17" s="184" t="s">
        <v>66</v>
      </c>
      <c r="H17" s="87"/>
      <c r="I17" s="87"/>
      <c r="J17" s="87"/>
      <c r="K17" s="176"/>
      <c r="L17" s="79">
        <v>18</v>
      </c>
      <c r="M17" s="79">
        <v>17</v>
      </c>
      <c r="N17" s="79">
        <v>6</v>
      </c>
      <c r="O17" s="88">
        <v>6</v>
      </c>
      <c r="P17" s="89">
        <v>0</v>
      </c>
      <c r="Q17" s="90">
        <f>O17+P17</f>
        <v>6</v>
      </c>
      <c r="R17" s="80">
        <f>IFERROR(Q17/N17,"-")</f>
        <v>1</v>
      </c>
      <c r="S17" s="79">
        <v>0</v>
      </c>
      <c r="T17" s="79">
        <v>2</v>
      </c>
      <c r="U17" s="80">
        <f>IFERROR(T17/(Q17),"-")</f>
        <v>0.33333333333333</v>
      </c>
      <c r="V17" s="81"/>
      <c r="W17" s="82">
        <v>1</v>
      </c>
      <c r="X17" s="80">
        <f>IF(Q17=0,"-",W17/Q17)</f>
        <v>0.16666666666667</v>
      </c>
      <c r="Y17" s="181">
        <v>18000</v>
      </c>
      <c r="Z17" s="182">
        <f>IFERROR(Y17/Q17,"-")</f>
        <v>3000</v>
      </c>
      <c r="AA17" s="182">
        <f>IFERROR(Y17/W17,"-")</f>
        <v>18000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1</v>
      </c>
      <c r="AX17" s="104">
        <f>IF(Q17=0,"",IF(AW17=0,"",(AW17/Q17)))</f>
        <v>0.16666666666667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1</v>
      </c>
      <c r="BG17" s="110">
        <f>IF(Q17=0,"",IF(BF17=0,"",(BF17/Q17)))</f>
        <v>0.16666666666667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>
        <v>3</v>
      </c>
      <c r="BY17" s="124">
        <f>IF(Q17=0,"",IF(BX17=0,"",(BX17/Q17)))</f>
        <v>0.5</v>
      </c>
      <c r="BZ17" s="125">
        <v>1</v>
      </c>
      <c r="CA17" s="126">
        <f>IFERROR(BZ17/BX17,"-")</f>
        <v>0.33333333333333</v>
      </c>
      <c r="CB17" s="127">
        <v>18000</v>
      </c>
      <c r="CC17" s="128">
        <f>IFERROR(CB17/BX17,"-")</f>
        <v>6000</v>
      </c>
      <c r="CD17" s="129"/>
      <c r="CE17" s="129"/>
      <c r="CF17" s="129">
        <v>1</v>
      </c>
      <c r="CG17" s="130">
        <v>1</v>
      </c>
      <c r="CH17" s="131">
        <f>IF(Q17=0,"",IF(CG17=0,"",(CG17/Q17)))</f>
        <v>0.16666666666667</v>
      </c>
      <c r="CI17" s="132"/>
      <c r="CJ17" s="133">
        <f>IFERROR(CI17/CG17,"-")</f>
        <v>0</v>
      </c>
      <c r="CK17" s="134"/>
      <c r="CL17" s="135">
        <f>IFERROR(CK17/CG17,"-")</f>
        <v>0</v>
      </c>
      <c r="CM17" s="136"/>
      <c r="CN17" s="136"/>
      <c r="CO17" s="136"/>
      <c r="CP17" s="137">
        <v>1</v>
      </c>
      <c r="CQ17" s="138">
        <v>18000</v>
      </c>
      <c r="CR17" s="138">
        <v>18000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6.1538461538462</v>
      </c>
      <c r="B18" s="184" t="s">
        <v>92</v>
      </c>
      <c r="C18" s="184" t="s">
        <v>58</v>
      </c>
      <c r="D18" s="184"/>
      <c r="E18" s="184" t="s">
        <v>93</v>
      </c>
      <c r="F18" s="184" t="s">
        <v>94</v>
      </c>
      <c r="G18" s="184" t="s">
        <v>61</v>
      </c>
      <c r="H18" s="87" t="s">
        <v>95</v>
      </c>
      <c r="I18" s="87" t="s">
        <v>96</v>
      </c>
      <c r="J18" s="87" t="s">
        <v>97</v>
      </c>
      <c r="K18" s="176">
        <v>260000</v>
      </c>
      <c r="L18" s="79">
        <v>11</v>
      </c>
      <c r="M18" s="79">
        <v>0</v>
      </c>
      <c r="N18" s="79">
        <v>44</v>
      </c>
      <c r="O18" s="88">
        <v>5</v>
      </c>
      <c r="P18" s="89">
        <v>0</v>
      </c>
      <c r="Q18" s="90">
        <f>O18+P18</f>
        <v>5</v>
      </c>
      <c r="R18" s="80">
        <f>IFERROR(Q18/N18,"-")</f>
        <v>0.11363636363636</v>
      </c>
      <c r="S18" s="79">
        <v>0</v>
      </c>
      <c r="T18" s="79">
        <v>2</v>
      </c>
      <c r="U18" s="80">
        <f>IFERROR(T18/(Q18),"-")</f>
        <v>0.4</v>
      </c>
      <c r="V18" s="81">
        <f>IFERROR(K18/SUM(Q18:Q23),"-")</f>
        <v>13000</v>
      </c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>
        <f>SUM(Y18:Y23)-SUM(K18:K23)</f>
        <v>1340000</v>
      </c>
      <c r="AC18" s="83">
        <f>SUM(Y18:Y23)/SUM(K18:K23)</f>
        <v>6.1538461538462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>
        <v>1</v>
      </c>
      <c r="AX18" s="104">
        <f>IF(Q18=0,"",IF(AW18=0,"",(AW18/Q18)))</f>
        <v>0.2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1</v>
      </c>
      <c r="BP18" s="117">
        <f>IF(Q18=0,"",IF(BO18=0,"",(BO18/Q18)))</f>
        <v>0.2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3</v>
      </c>
      <c r="BY18" s="124">
        <f>IF(Q18=0,"",IF(BX18=0,"",(BX18/Q18)))</f>
        <v>0.6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98</v>
      </c>
      <c r="C19" s="184" t="s">
        <v>58</v>
      </c>
      <c r="D19" s="184"/>
      <c r="E19" s="184" t="s">
        <v>93</v>
      </c>
      <c r="F19" s="184" t="s">
        <v>94</v>
      </c>
      <c r="G19" s="184" t="s">
        <v>66</v>
      </c>
      <c r="H19" s="87"/>
      <c r="I19" s="87"/>
      <c r="J19" s="87"/>
      <c r="K19" s="176"/>
      <c r="L19" s="79">
        <v>38</v>
      </c>
      <c r="M19" s="79">
        <v>24</v>
      </c>
      <c r="N19" s="79">
        <v>1</v>
      </c>
      <c r="O19" s="88">
        <v>4</v>
      </c>
      <c r="P19" s="89">
        <v>0</v>
      </c>
      <c r="Q19" s="90">
        <f>O19+P19</f>
        <v>4</v>
      </c>
      <c r="R19" s="80">
        <f>IFERROR(Q19/N19,"-")</f>
        <v>4</v>
      </c>
      <c r="S19" s="79">
        <v>1</v>
      </c>
      <c r="T19" s="79">
        <v>0</v>
      </c>
      <c r="U19" s="80">
        <f>IFERROR(T19/(Q19),"-")</f>
        <v>0</v>
      </c>
      <c r="V19" s="81"/>
      <c r="W19" s="82">
        <v>1</v>
      </c>
      <c r="X19" s="80">
        <f>IF(Q19=0,"-",W19/Q19)</f>
        <v>0.25</v>
      </c>
      <c r="Y19" s="181">
        <v>8000</v>
      </c>
      <c r="Z19" s="182">
        <f>IFERROR(Y19/Q19,"-")</f>
        <v>2000</v>
      </c>
      <c r="AA19" s="182">
        <f>IFERROR(Y19/W19,"-")</f>
        <v>8000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2</v>
      </c>
      <c r="BP19" s="117">
        <f>IF(Q19=0,"",IF(BO19=0,"",(BO19/Q19)))</f>
        <v>0.5</v>
      </c>
      <c r="BQ19" s="118">
        <v>1</v>
      </c>
      <c r="BR19" s="119">
        <f>IFERROR(BQ19/BO19,"-")</f>
        <v>0.5</v>
      </c>
      <c r="BS19" s="120">
        <v>8000</v>
      </c>
      <c r="BT19" s="121">
        <f>IFERROR(BS19/BO19,"-")</f>
        <v>4000</v>
      </c>
      <c r="BU19" s="122"/>
      <c r="BV19" s="122">
        <v>1</v>
      </c>
      <c r="BW19" s="122"/>
      <c r="BX19" s="123">
        <v>1</v>
      </c>
      <c r="BY19" s="124">
        <f>IF(Q19=0,"",IF(BX19=0,"",(BX19/Q19)))</f>
        <v>0.25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>
        <v>1</v>
      </c>
      <c r="CH19" s="131">
        <f>IF(Q19=0,"",IF(CG19=0,"",(CG19/Q19)))</f>
        <v>0.25</v>
      </c>
      <c r="CI19" s="132"/>
      <c r="CJ19" s="133">
        <f>IFERROR(CI19/CG19,"-")</f>
        <v>0</v>
      </c>
      <c r="CK19" s="134"/>
      <c r="CL19" s="135">
        <f>IFERROR(CK19/CG19,"-")</f>
        <v>0</v>
      </c>
      <c r="CM19" s="136"/>
      <c r="CN19" s="136"/>
      <c r="CO19" s="136"/>
      <c r="CP19" s="137">
        <v>1</v>
      </c>
      <c r="CQ19" s="138">
        <v>8000</v>
      </c>
      <c r="CR19" s="138">
        <v>8000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99</v>
      </c>
      <c r="C20" s="184" t="s">
        <v>58</v>
      </c>
      <c r="D20" s="184"/>
      <c r="E20" s="184" t="s">
        <v>100</v>
      </c>
      <c r="F20" s="184" t="s">
        <v>101</v>
      </c>
      <c r="G20" s="184" t="s">
        <v>61</v>
      </c>
      <c r="H20" s="87"/>
      <c r="I20" s="87" t="s">
        <v>96</v>
      </c>
      <c r="J20" s="87" t="s">
        <v>102</v>
      </c>
      <c r="K20" s="176"/>
      <c r="L20" s="79">
        <v>3</v>
      </c>
      <c r="M20" s="79">
        <v>0</v>
      </c>
      <c r="N20" s="79">
        <v>18</v>
      </c>
      <c r="O20" s="88">
        <v>1</v>
      </c>
      <c r="P20" s="89">
        <v>0</v>
      </c>
      <c r="Q20" s="90">
        <f>O20+P20</f>
        <v>1</v>
      </c>
      <c r="R20" s="80">
        <f>IFERROR(Q20/N20,"-")</f>
        <v>0.055555555555556</v>
      </c>
      <c r="S20" s="79">
        <v>0</v>
      </c>
      <c r="T20" s="79">
        <v>0</v>
      </c>
      <c r="U20" s="80">
        <f>IFERROR(T20/(Q20),"-")</f>
        <v>0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>
        <v>1</v>
      </c>
      <c r="AX20" s="104">
        <f>IF(Q20=0,"",IF(AW20=0,"",(AW20/Q20)))</f>
        <v>1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103</v>
      </c>
      <c r="C21" s="184" t="s">
        <v>58</v>
      </c>
      <c r="D21" s="184"/>
      <c r="E21" s="184" t="s">
        <v>100</v>
      </c>
      <c r="F21" s="184" t="s">
        <v>101</v>
      </c>
      <c r="G21" s="184" t="s">
        <v>66</v>
      </c>
      <c r="H21" s="87"/>
      <c r="I21" s="87"/>
      <c r="J21" s="87"/>
      <c r="K21" s="176"/>
      <c r="L21" s="79">
        <v>14</v>
      </c>
      <c r="M21" s="79">
        <v>11</v>
      </c>
      <c r="N21" s="79">
        <v>20</v>
      </c>
      <c r="O21" s="88">
        <v>3</v>
      </c>
      <c r="P21" s="89">
        <v>0</v>
      </c>
      <c r="Q21" s="90">
        <f>O21+P21</f>
        <v>3</v>
      </c>
      <c r="R21" s="80">
        <f>IFERROR(Q21/N21,"-")</f>
        <v>0.15</v>
      </c>
      <c r="S21" s="79">
        <v>1</v>
      </c>
      <c r="T21" s="79">
        <v>1</v>
      </c>
      <c r="U21" s="80">
        <f>IFERROR(T21/(Q21),"-")</f>
        <v>0.33333333333333</v>
      </c>
      <c r="V21" s="81"/>
      <c r="W21" s="82">
        <v>2</v>
      </c>
      <c r="X21" s="80">
        <f>IF(Q21=0,"-",W21/Q21)</f>
        <v>0.66666666666667</v>
      </c>
      <c r="Y21" s="181">
        <v>1586000</v>
      </c>
      <c r="Z21" s="182">
        <f>IFERROR(Y21/Q21,"-")</f>
        <v>528666.66666667</v>
      </c>
      <c r="AA21" s="182">
        <f>IFERROR(Y21/W21,"-")</f>
        <v>793000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2</v>
      </c>
      <c r="BP21" s="117">
        <f>IF(Q21=0,"",IF(BO21=0,"",(BO21/Q21)))</f>
        <v>0.66666666666667</v>
      </c>
      <c r="BQ21" s="118">
        <v>1</v>
      </c>
      <c r="BR21" s="119">
        <f>IFERROR(BQ21/BO21,"-")</f>
        <v>0.5</v>
      </c>
      <c r="BS21" s="120">
        <v>1000</v>
      </c>
      <c r="BT21" s="121">
        <f>IFERROR(BS21/BO21,"-")</f>
        <v>500</v>
      </c>
      <c r="BU21" s="122">
        <v>1</v>
      </c>
      <c r="BV21" s="122"/>
      <c r="BW21" s="122"/>
      <c r="BX21" s="123">
        <v>1</v>
      </c>
      <c r="BY21" s="124">
        <f>IF(Q21=0,"",IF(BX21=0,"",(BX21/Q21)))</f>
        <v>0.33333333333333</v>
      </c>
      <c r="BZ21" s="125">
        <v>1</v>
      </c>
      <c r="CA21" s="126">
        <f>IFERROR(BZ21/BX21,"-")</f>
        <v>1</v>
      </c>
      <c r="CB21" s="127">
        <v>1585000</v>
      </c>
      <c r="CC21" s="128">
        <f>IFERROR(CB21/BX21,"-")</f>
        <v>1585000</v>
      </c>
      <c r="CD21" s="129"/>
      <c r="CE21" s="129"/>
      <c r="CF21" s="129">
        <v>1</v>
      </c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2</v>
      </c>
      <c r="CQ21" s="138">
        <v>1586000</v>
      </c>
      <c r="CR21" s="138">
        <v>1585000</v>
      </c>
      <c r="CS21" s="138"/>
      <c r="CT21" s="139" t="str">
        <f>IF(AND(CR21=0,CS21=0),"",IF(AND(CR21&lt;=100000,CS21&lt;=100000),"",IF(CR21/CQ21&gt;0.7,"男高",IF(CS21/CQ21&gt;0.7,"女高",""))))</f>
        <v>男高</v>
      </c>
    </row>
    <row r="22" spans="1:99">
      <c r="A22" s="78"/>
      <c r="B22" s="184" t="s">
        <v>104</v>
      </c>
      <c r="C22" s="184" t="s">
        <v>58</v>
      </c>
      <c r="D22" s="184"/>
      <c r="E22" s="184" t="s">
        <v>105</v>
      </c>
      <c r="F22" s="184" t="s">
        <v>106</v>
      </c>
      <c r="G22" s="184" t="s">
        <v>61</v>
      </c>
      <c r="H22" s="87"/>
      <c r="I22" s="87" t="s">
        <v>96</v>
      </c>
      <c r="J22" s="87" t="s">
        <v>107</v>
      </c>
      <c r="K22" s="176"/>
      <c r="L22" s="79">
        <v>6</v>
      </c>
      <c r="M22" s="79">
        <v>0</v>
      </c>
      <c r="N22" s="79">
        <v>35</v>
      </c>
      <c r="O22" s="88">
        <v>4</v>
      </c>
      <c r="P22" s="89">
        <v>0</v>
      </c>
      <c r="Q22" s="90">
        <f>O22+P22</f>
        <v>4</v>
      </c>
      <c r="R22" s="80">
        <f>IFERROR(Q22/N22,"-")</f>
        <v>0.11428571428571</v>
      </c>
      <c r="S22" s="79">
        <v>0</v>
      </c>
      <c r="T22" s="79">
        <v>1</v>
      </c>
      <c r="U22" s="80">
        <f>IFERROR(T22/(Q22),"-")</f>
        <v>0.25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4</v>
      </c>
      <c r="BP22" s="117">
        <f>IF(Q22=0,"",IF(BO22=0,"",(BO22/Q22)))</f>
        <v>1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108</v>
      </c>
      <c r="C23" s="184" t="s">
        <v>58</v>
      </c>
      <c r="D23" s="184"/>
      <c r="E23" s="184" t="s">
        <v>105</v>
      </c>
      <c r="F23" s="184" t="s">
        <v>106</v>
      </c>
      <c r="G23" s="184" t="s">
        <v>66</v>
      </c>
      <c r="H23" s="87"/>
      <c r="I23" s="87"/>
      <c r="J23" s="87"/>
      <c r="K23" s="176"/>
      <c r="L23" s="79">
        <v>19</v>
      </c>
      <c r="M23" s="79">
        <v>12</v>
      </c>
      <c r="N23" s="79">
        <v>23</v>
      </c>
      <c r="O23" s="88">
        <v>2</v>
      </c>
      <c r="P23" s="89">
        <v>1</v>
      </c>
      <c r="Q23" s="90">
        <f>O23+P23</f>
        <v>3</v>
      </c>
      <c r="R23" s="80">
        <f>IFERROR(Q23/N23,"-")</f>
        <v>0.1304347826087</v>
      </c>
      <c r="S23" s="79">
        <v>0</v>
      </c>
      <c r="T23" s="79">
        <v>1</v>
      </c>
      <c r="U23" s="80">
        <f>IFERROR(T23/(Q23),"-")</f>
        <v>0.33333333333333</v>
      </c>
      <c r="V23" s="81"/>
      <c r="W23" s="82">
        <v>1</v>
      </c>
      <c r="X23" s="80">
        <f>IF(Q23=0,"-",W23/Q23)</f>
        <v>0.33333333333333</v>
      </c>
      <c r="Y23" s="181">
        <v>6000</v>
      </c>
      <c r="Z23" s="182">
        <f>IFERROR(Y23/Q23,"-")</f>
        <v>2000</v>
      </c>
      <c r="AA23" s="182">
        <f>IFERROR(Y23/W23,"-")</f>
        <v>6000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1</v>
      </c>
      <c r="BP23" s="117">
        <f>IF(Q23=0,"",IF(BO23=0,"",(BO23/Q23)))</f>
        <v>0.33333333333333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1</v>
      </c>
      <c r="BY23" s="124">
        <f>IF(Q23=0,"",IF(BX23=0,"",(BX23/Q23)))</f>
        <v>0.33333333333333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>
        <v>1</v>
      </c>
      <c r="CH23" s="131">
        <f>IF(Q23=0,"",IF(CG23=0,"",(CG23/Q23)))</f>
        <v>0.33333333333333</v>
      </c>
      <c r="CI23" s="132">
        <v>1</v>
      </c>
      <c r="CJ23" s="133">
        <f>IFERROR(CI23/CG23,"-")</f>
        <v>1</v>
      </c>
      <c r="CK23" s="134">
        <v>6000</v>
      </c>
      <c r="CL23" s="135">
        <f>IFERROR(CK23/CG23,"-")</f>
        <v>6000</v>
      </c>
      <c r="CM23" s="136"/>
      <c r="CN23" s="136">
        <v>1</v>
      </c>
      <c r="CO23" s="136"/>
      <c r="CP23" s="137">
        <v>1</v>
      </c>
      <c r="CQ23" s="138">
        <v>6000</v>
      </c>
      <c r="CR23" s="138">
        <v>6000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30"/>
      <c r="B24" s="84"/>
      <c r="C24" s="84"/>
      <c r="D24" s="85"/>
      <c r="E24" s="85"/>
      <c r="F24" s="85"/>
      <c r="G24" s="86"/>
      <c r="H24" s="87"/>
      <c r="I24" s="87"/>
      <c r="J24" s="87"/>
      <c r="K24" s="177"/>
      <c r="L24" s="34"/>
      <c r="M24" s="34"/>
      <c r="N24" s="31"/>
      <c r="O24" s="23"/>
      <c r="P24" s="23"/>
      <c r="Q24" s="23"/>
      <c r="R24" s="32"/>
      <c r="S24" s="32"/>
      <c r="T24" s="23"/>
      <c r="U24" s="32"/>
      <c r="V24" s="25"/>
      <c r="W24" s="25"/>
      <c r="X24" s="25"/>
      <c r="Y24" s="183"/>
      <c r="Z24" s="183"/>
      <c r="AA24" s="183"/>
      <c r="AB24" s="183"/>
      <c r="AC24" s="33"/>
      <c r="AD24" s="57"/>
      <c r="AE24" s="61"/>
      <c r="AF24" s="62"/>
      <c r="AG24" s="61"/>
      <c r="AH24" s="65"/>
      <c r="AI24" s="66"/>
      <c r="AJ24" s="67"/>
      <c r="AK24" s="68"/>
      <c r="AL24" s="68"/>
      <c r="AM24" s="68"/>
      <c r="AN24" s="61"/>
      <c r="AO24" s="62"/>
      <c r="AP24" s="61"/>
      <c r="AQ24" s="65"/>
      <c r="AR24" s="66"/>
      <c r="AS24" s="67"/>
      <c r="AT24" s="68"/>
      <c r="AU24" s="68"/>
      <c r="AV24" s="68"/>
      <c r="AW24" s="61"/>
      <c r="AX24" s="62"/>
      <c r="AY24" s="61"/>
      <c r="AZ24" s="65"/>
      <c r="BA24" s="66"/>
      <c r="BB24" s="67"/>
      <c r="BC24" s="68"/>
      <c r="BD24" s="68"/>
      <c r="BE24" s="68"/>
      <c r="BF24" s="61"/>
      <c r="BG24" s="62"/>
      <c r="BH24" s="61"/>
      <c r="BI24" s="65"/>
      <c r="BJ24" s="66"/>
      <c r="BK24" s="67"/>
      <c r="BL24" s="68"/>
      <c r="BM24" s="68"/>
      <c r="BN24" s="68"/>
      <c r="BO24" s="63"/>
      <c r="BP24" s="64"/>
      <c r="BQ24" s="61"/>
      <c r="BR24" s="65"/>
      <c r="BS24" s="66"/>
      <c r="BT24" s="67"/>
      <c r="BU24" s="68"/>
      <c r="BV24" s="68"/>
      <c r="BW24" s="68"/>
      <c r="BX24" s="63"/>
      <c r="BY24" s="64"/>
      <c r="BZ24" s="61"/>
      <c r="CA24" s="65"/>
      <c r="CB24" s="66"/>
      <c r="CC24" s="67"/>
      <c r="CD24" s="68"/>
      <c r="CE24" s="68"/>
      <c r="CF24" s="68"/>
      <c r="CG24" s="63"/>
      <c r="CH24" s="64"/>
      <c r="CI24" s="61"/>
      <c r="CJ24" s="65"/>
      <c r="CK24" s="66"/>
      <c r="CL24" s="67"/>
      <c r="CM24" s="68"/>
      <c r="CN24" s="68"/>
      <c r="CO24" s="68"/>
      <c r="CP24" s="69"/>
      <c r="CQ24" s="66"/>
      <c r="CR24" s="66"/>
      <c r="CS24" s="66"/>
      <c r="CT24" s="70"/>
    </row>
    <row r="25" spans="1:99">
      <c r="A25" s="30"/>
      <c r="B25" s="37"/>
      <c r="C25" s="37"/>
      <c r="D25" s="21"/>
      <c r="E25" s="21"/>
      <c r="F25" s="21"/>
      <c r="G25" s="22"/>
      <c r="H25" s="36"/>
      <c r="I25" s="36"/>
      <c r="J25" s="73"/>
      <c r="K25" s="178"/>
      <c r="L25" s="34"/>
      <c r="M25" s="34"/>
      <c r="N25" s="31"/>
      <c r="O25" s="23"/>
      <c r="P25" s="23"/>
      <c r="Q25" s="23"/>
      <c r="R25" s="32"/>
      <c r="S25" s="32"/>
      <c r="T25" s="23"/>
      <c r="U25" s="32"/>
      <c r="V25" s="25"/>
      <c r="W25" s="25"/>
      <c r="X25" s="25"/>
      <c r="Y25" s="183"/>
      <c r="Z25" s="183"/>
      <c r="AA25" s="183"/>
      <c r="AB25" s="183"/>
      <c r="AC25" s="33"/>
      <c r="AD25" s="59"/>
      <c r="AE25" s="61"/>
      <c r="AF25" s="62"/>
      <c r="AG25" s="61"/>
      <c r="AH25" s="65"/>
      <c r="AI25" s="66"/>
      <c r="AJ25" s="67"/>
      <c r="AK25" s="68"/>
      <c r="AL25" s="68"/>
      <c r="AM25" s="68"/>
      <c r="AN25" s="61"/>
      <c r="AO25" s="62"/>
      <c r="AP25" s="61"/>
      <c r="AQ25" s="65"/>
      <c r="AR25" s="66"/>
      <c r="AS25" s="67"/>
      <c r="AT25" s="68"/>
      <c r="AU25" s="68"/>
      <c r="AV25" s="68"/>
      <c r="AW25" s="61"/>
      <c r="AX25" s="62"/>
      <c r="AY25" s="61"/>
      <c r="AZ25" s="65"/>
      <c r="BA25" s="66"/>
      <c r="BB25" s="67"/>
      <c r="BC25" s="68"/>
      <c r="BD25" s="68"/>
      <c r="BE25" s="68"/>
      <c r="BF25" s="61"/>
      <c r="BG25" s="62"/>
      <c r="BH25" s="61"/>
      <c r="BI25" s="65"/>
      <c r="BJ25" s="66"/>
      <c r="BK25" s="67"/>
      <c r="BL25" s="68"/>
      <c r="BM25" s="68"/>
      <c r="BN25" s="68"/>
      <c r="BO25" s="63"/>
      <c r="BP25" s="64"/>
      <c r="BQ25" s="61"/>
      <c r="BR25" s="65"/>
      <c r="BS25" s="66"/>
      <c r="BT25" s="67"/>
      <c r="BU25" s="68"/>
      <c r="BV25" s="68"/>
      <c r="BW25" s="68"/>
      <c r="BX25" s="63"/>
      <c r="BY25" s="64"/>
      <c r="BZ25" s="61"/>
      <c r="CA25" s="65"/>
      <c r="CB25" s="66"/>
      <c r="CC25" s="67"/>
      <c r="CD25" s="68"/>
      <c r="CE25" s="68"/>
      <c r="CF25" s="68"/>
      <c r="CG25" s="63"/>
      <c r="CH25" s="64"/>
      <c r="CI25" s="61"/>
      <c r="CJ25" s="65"/>
      <c r="CK25" s="66"/>
      <c r="CL25" s="67"/>
      <c r="CM25" s="68"/>
      <c r="CN25" s="68"/>
      <c r="CO25" s="68"/>
      <c r="CP25" s="69"/>
      <c r="CQ25" s="66"/>
      <c r="CR25" s="66"/>
      <c r="CS25" s="66"/>
      <c r="CT25" s="70"/>
    </row>
    <row r="26" spans="1:99">
      <c r="A26" s="19">
        <f>AC26</f>
        <v>2.7342352941176</v>
      </c>
      <c r="B26" s="39"/>
      <c r="C26" s="39"/>
      <c r="D26" s="39"/>
      <c r="E26" s="39"/>
      <c r="F26" s="39"/>
      <c r="G26" s="39"/>
      <c r="H26" s="40" t="s">
        <v>109</v>
      </c>
      <c r="I26" s="40"/>
      <c r="J26" s="40"/>
      <c r="K26" s="179">
        <f>SUM(K6:K25)</f>
        <v>1360000</v>
      </c>
      <c r="L26" s="41">
        <f>SUM(L6:L25)</f>
        <v>445</v>
      </c>
      <c r="M26" s="41">
        <f>SUM(M6:M25)</f>
        <v>193</v>
      </c>
      <c r="N26" s="41">
        <f>SUM(N6:N25)</f>
        <v>701</v>
      </c>
      <c r="O26" s="41">
        <f>SUM(O6:O25)</f>
        <v>83</v>
      </c>
      <c r="P26" s="41">
        <f>SUM(P6:P25)</f>
        <v>1</v>
      </c>
      <c r="Q26" s="41">
        <f>SUM(Q6:Q25)</f>
        <v>84</v>
      </c>
      <c r="R26" s="42">
        <f>IFERROR(Q26/N26,"-")</f>
        <v>0.11982881597718</v>
      </c>
      <c r="S26" s="76">
        <f>SUM(S6:S25)</f>
        <v>13</v>
      </c>
      <c r="T26" s="76">
        <f>SUM(T6:T25)</f>
        <v>21</v>
      </c>
      <c r="U26" s="42">
        <f>IFERROR(S26/Q26,"-")</f>
        <v>0.1547619047619</v>
      </c>
      <c r="V26" s="43">
        <f>IFERROR(K26/Q26,"-")</f>
        <v>16190.476190476</v>
      </c>
      <c r="W26" s="44">
        <f>SUM(W6:W25)</f>
        <v>21</v>
      </c>
      <c r="X26" s="42">
        <f>IFERROR(W26/Q26,"-")</f>
        <v>0.25</v>
      </c>
      <c r="Y26" s="179">
        <f>SUM(Y6:Y25)</f>
        <v>3718560</v>
      </c>
      <c r="Z26" s="179">
        <f>IFERROR(Y26/Q26,"-")</f>
        <v>44268.571428571</v>
      </c>
      <c r="AA26" s="179">
        <f>IFERROR(Y26/W26,"-")</f>
        <v>177074.28571429</v>
      </c>
      <c r="AB26" s="179">
        <f>Y26-K26</f>
        <v>2358560</v>
      </c>
      <c r="AC26" s="45">
        <f>Y26/K26</f>
        <v>2.7342352941176</v>
      </c>
      <c r="AD26" s="58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  <mergeCell ref="A12:A17"/>
    <mergeCell ref="K12:K17"/>
    <mergeCell ref="V12:V17"/>
    <mergeCell ref="AB12:AB17"/>
    <mergeCell ref="AC12:AC17"/>
    <mergeCell ref="A18:A23"/>
    <mergeCell ref="K18:K23"/>
    <mergeCell ref="V18:V23"/>
    <mergeCell ref="AB18:AB23"/>
    <mergeCell ref="AC18:AC2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110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35.7125</v>
      </c>
      <c r="B6" s="184" t="s">
        <v>111</v>
      </c>
      <c r="C6" s="184" t="s">
        <v>58</v>
      </c>
      <c r="D6" s="184" t="s">
        <v>112</v>
      </c>
      <c r="E6" s="184" t="s">
        <v>113</v>
      </c>
      <c r="F6" s="184" t="s">
        <v>114</v>
      </c>
      <c r="G6" s="184" t="s">
        <v>61</v>
      </c>
      <c r="H6" s="87" t="s">
        <v>115</v>
      </c>
      <c r="I6" s="87" t="s">
        <v>116</v>
      </c>
      <c r="J6" s="87" t="s">
        <v>117</v>
      </c>
      <c r="K6" s="176">
        <v>80000</v>
      </c>
      <c r="L6" s="79">
        <v>28</v>
      </c>
      <c r="M6" s="79">
        <v>0</v>
      </c>
      <c r="N6" s="79">
        <v>63</v>
      </c>
      <c r="O6" s="88">
        <v>11</v>
      </c>
      <c r="P6" s="89">
        <v>2</v>
      </c>
      <c r="Q6" s="90">
        <f>O6+P6</f>
        <v>13</v>
      </c>
      <c r="R6" s="80">
        <f>IFERROR(Q6/N6,"-")</f>
        <v>0.20634920634921</v>
      </c>
      <c r="S6" s="79">
        <v>0</v>
      </c>
      <c r="T6" s="79">
        <v>1</v>
      </c>
      <c r="U6" s="80">
        <f>IFERROR(T6/(Q6),"-")</f>
        <v>0.076923076923077</v>
      </c>
      <c r="V6" s="81">
        <f>IFERROR(K6/SUM(Q6:Q7),"-")</f>
        <v>2500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2777000</v>
      </c>
      <c r="AC6" s="83">
        <f>SUM(Y6:Y7)/SUM(K6:K7)</f>
        <v>35.7125</v>
      </c>
      <c r="AD6" s="77"/>
      <c r="AE6" s="91">
        <v>3</v>
      </c>
      <c r="AF6" s="92">
        <f>IF(Q6=0,"",IF(AE6=0,"",(AE6/Q6)))</f>
        <v>0.23076923076923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4</v>
      </c>
      <c r="AO6" s="98">
        <f>IF(Q6=0,"",IF(AN6=0,"",(AN6/Q6)))</f>
        <v>0.30769230769231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0.076923076923077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3</v>
      </c>
      <c r="BG6" s="110">
        <f>IF(Q6=0,"",IF(BF6=0,"",(BF6/Q6)))</f>
        <v>0.23076923076923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</v>
      </c>
      <c r="BP6" s="117">
        <f>IF(Q6=0,"",IF(BO6=0,"",(BO6/Q6)))</f>
        <v>0.076923076923077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0.076923076923077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118</v>
      </c>
      <c r="C7" s="184" t="s">
        <v>58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80</v>
      </c>
      <c r="M7" s="79">
        <v>45</v>
      </c>
      <c r="N7" s="79">
        <v>40</v>
      </c>
      <c r="O7" s="88">
        <v>19</v>
      </c>
      <c r="P7" s="89">
        <v>0</v>
      </c>
      <c r="Q7" s="90">
        <f>O7+P7</f>
        <v>19</v>
      </c>
      <c r="R7" s="80">
        <f>IFERROR(Q7/N7,"-")</f>
        <v>0.475</v>
      </c>
      <c r="S7" s="79">
        <v>2</v>
      </c>
      <c r="T7" s="79">
        <v>2</v>
      </c>
      <c r="U7" s="80">
        <f>IFERROR(T7/(Q7),"-")</f>
        <v>0.10526315789474</v>
      </c>
      <c r="V7" s="81"/>
      <c r="W7" s="82">
        <v>3</v>
      </c>
      <c r="X7" s="80">
        <f>IF(Q7=0,"-",W7/Q7)</f>
        <v>0.15789473684211</v>
      </c>
      <c r="Y7" s="181">
        <v>2857000</v>
      </c>
      <c r="Z7" s="182">
        <f>IFERROR(Y7/Q7,"-")</f>
        <v>150368.42105263</v>
      </c>
      <c r="AA7" s="182">
        <f>IFERROR(Y7/W7,"-")</f>
        <v>952333.33333333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5</v>
      </c>
      <c r="AO7" s="98">
        <f>IF(Q7=0,"",IF(AN7=0,"",(AN7/Q7)))</f>
        <v>0.26315789473684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</v>
      </c>
      <c r="AX7" s="104">
        <f>IF(Q7=0,"",IF(AW7=0,"",(AW7/Q7)))</f>
        <v>0.052631578947368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4</v>
      </c>
      <c r="BG7" s="110">
        <f>IF(Q7=0,"",IF(BF7=0,"",(BF7/Q7)))</f>
        <v>0.21052631578947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</v>
      </c>
      <c r="BP7" s="117">
        <f>IF(Q7=0,"",IF(BO7=0,"",(BO7/Q7)))</f>
        <v>0.10526315789474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5</v>
      </c>
      <c r="BY7" s="124">
        <f>IF(Q7=0,"",IF(BX7=0,"",(BX7/Q7)))</f>
        <v>0.26315789473684</v>
      </c>
      <c r="BZ7" s="125">
        <v>2</v>
      </c>
      <c r="CA7" s="126">
        <f>IFERROR(BZ7/BX7,"-")</f>
        <v>0.4</v>
      </c>
      <c r="CB7" s="127">
        <v>2852000</v>
      </c>
      <c r="CC7" s="128">
        <f>IFERROR(CB7/BX7,"-")</f>
        <v>570400</v>
      </c>
      <c r="CD7" s="129"/>
      <c r="CE7" s="129"/>
      <c r="CF7" s="129">
        <v>2</v>
      </c>
      <c r="CG7" s="130">
        <v>2</v>
      </c>
      <c r="CH7" s="131">
        <f>IF(Q7=0,"",IF(CG7=0,"",(CG7/Q7)))</f>
        <v>0.10526315789474</v>
      </c>
      <c r="CI7" s="132">
        <v>1</v>
      </c>
      <c r="CJ7" s="133">
        <f>IFERROR(CI7/CG7,"-")</f>
        <v>0.5</v>
      </c>
      <c r="CK7" s="134">
        <v>5000</v>
      </c>
      <c r="CL7" s="135">
        <f>IFERROR(CK7/CG7,"-")</f>
        <v>2500</v>
      </c>
      <c r="CM7" s="136">
        <v>1</v>
      </c>
      <c r="CN7" s="136"/>
      <c r="CO7" s="136"/>
      <c r="CP7" s="137">
        <v>3</v>
      </c>
      <c r="CQ7" s="138">
        <v>2857000</v>
      </c>
      <c r="CR7" s="138">
        <v>2848000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35.7125</v>
      </c>
      <c r="B10" s="39"/>
      <c r="C10" s="39"/>
      <c r="D10" s="39"/>
      <c r="E10" s="39"/>
      <c r="F10" s="39"/>
      <c r="G10" s="39"/>
      <c r="H10" s="40" t="s">
        <v>119</v>
      </c>
      <c r="I10" s="40"/>
      <c r="J10" s="40"/>
      <c r="K10" s="179">
        <f>SUM(K6:K9)</f>
        <v>80000</v>
      </c>
      <c r="L10" s="41">
        <f>SUM(L6:L9)</f>
        <v>108</v>
      </c>
      <c r="M10" s="41">
        <f>SUM(M6:M9)</f>
        <v>45</v>
      </c>
      <c r="N10" s="41">
        <f>SUM(N6:N9)</f>
        <v>103</v>
      </c>
      <c r="O10" s="41">
        <f>SUM(O6:O9)</f>
        <v>30</v>
      </c>
      <c r="P10" s="41">
        <f>SUM(P6:P9)</f>
        <v>2</v>
      </c>
      <c r="Q10" s="41">
        <f>SUM(Q6:Q9)</f>
        <v>32</v>
      </c>
      <c r="R10" s="42">
        <f>IFERROR(Q10/N10,"-")</f>
        <v>0.31067961165049</v>
      </c>
      <c r="S10" s="76">
        <f>SUM(S6:S9)</f>
        <v>2</v>
      </c>
      <c r="T10" s="76">
        <f>SUM(T6:T9)</f>
        <v>3</v>
      </c>
      <c r="U10" s="42">
        <f>IFERROR(S10/Q10,"-")</f>
        <v>0.0625</v>
      </c>
      <c r="V10" s="43">
        <f>IFERROR(K10/Q10,"-")</f>
        <v>2500</v>
      </c>
      <c r="W10" s="44">
        <f>SUM(W6:W9)</f>
        <v>3</v>
      </c>
      <c r="X10" s="42">
        <f>IFERROR(W10/Q10,"-")</f>
        <v>0.09375</v>
      </c>
      <c r="Y10" s="179">
        <f>SUM(Y6:Y9)</f>
        <v>2857000</v>
      </c>
      <c r="Z10" s="179">
        <f>IFERROR(Y10/Q10,"-")</f>
        <v>89281.25</v>
      </c>
      <c r="AA10" s="179">
        <f>IFERROR(Y10/W10,"-")</f>
        <v>952333.33333333</v>
      </c>
      <c r="AB10" s="179">
        <f>Y10-K10</f>
        <v>2777000</v>
      </c>
      <c r="AC10" s="45">
        <f>Y10/K10</f>
        <v>35.7125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120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0.352</v>
      </c>
      <c r="B6" s="184" t="s">
        <v>121</v>
      </c>
      <c r="C6" s="184" t="s">
        <v>122</v>
      </c>
      <c r="D6" s="184" t="s">
        <v>123</v>
      </c>
      <c r="E6" s="184" t="s">
        <v>124</v>
      </c>
      <c r="F6" s="184" t="s">
        <v>125</v>
      </c>
      <c r="G6" s="184" t="s">
        <v>61</v>
      </c>
      <c r="H6" s="87" t="s">
        <v>126</v>
      </c>
      <c r="I6" s="87" t="s">
        <v>127</v>
      </c>
      <c r="J6" s="87" t="s">
        <v>117</v>
      </c>
      <c r="K6" s="176">
        <v>125000</v>
      </c>
      <c r="L6" s="79">
        <v>60</v>
      </c>
      <c r="M6" s="79">
        <v>0</v>
      </c>
      <c r="N6" s="79">
        <v>345</v>
      </c>
      <c r="O6" s="88">
        <v>22</v>
      </c>
      <c r="P6" s="89">
        <v>1</v>
      </c>
      <c r="Q6" s="90">
        <f>O6+P6</f>
        <v>23</v>
      </c>
      <c r="R6" s="80">
        <f>IFERROR(Q6/N6,"-")</f>
        <v>0.066666666666667</v>
      </c>
      <c r="S6" s="79">
        <v>0</v>
      </c>
      <c r="T6" s="79">
        <v>11</v>
      </c>
      <c r="U6" s="80">
        <f>IFERROR(T6/(Q6),"-")</f>
        <v>0.47826086956522</v>
      </c>
      <c r="V6" s="81">
        <f>IFERROR(K6/SUM(Q6:Q7),"-")</f>
        <v>1404.4943820225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-81000</v>
      </c>
      <c r="AC6" s="83">
        <f>SUM(Y6:Y7)/SUM(K6:K7)</f>
        <v>0.352</v>
      </c>
      <c r="AD6" s="77"/>
      <c r="AE6" s="91">
        <v>3</v>
      </c>
      <c r="AF6" s="92">
        <f>IF(Q6=0,"",IF(AE6=0,"",(AE6/Q6)))</f>
        <v>0.1304347826087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10</v>
      </c>
      <c r="AO6" s="98">
        <f>IF(Q6=0,"",IF(AN6=0,"",(AN6/Q6)))</f>
        <v>0.43478260869565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3</v>
      </c>
      <c r="AX6" s="104">
        <f>IF(Q6=0,"",IF(AW6=0,"",(AW6/Q6)))</f>
        <v>0.1304347826087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3</v>
      </c>
      <c r="BG6" s="110">
        <f>IF(Q6=0,"",IF(BF6=0,"",(BF6/Q6)))</f>
        <v>0.1304347826087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4</v>
      </c>
      <c r="BP6" s="117">
        <f>IF(Q6=0,"",IF(BO6=0,"",(BO6/Q6)))</f>
        <v>0.17391304347826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128</v>
      </c>
      <c r="C7" s="184" t="s">
        <v>122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177</v>
      </c>
      <c r="M7" s="79">
        <v>118</v>
      </c>
      <c r="N7" s="79">
        <v>27</v>
      </c>
      <c r="O7" s="88">
        <v>66</v>
      </c>
      <c r="P7" s="89">
        <v>0</v>
      </c>
      <c r="Q7" s="90">
        <f>O7+P7</f>
        <v>66</v>
      </c>
      <c r="R7" s="80">
        <f>IFERROR(Q7/N7,"-")</f>
        <v>2.4444444444444</v>
      </c>
      <c r="S7" s="79">
        <v>3</v>
      </c>
      <c r="T7" s="79">
        <v>13</v>
      </c>
      <c r="U7" s="80">
        <f>IFERROR(T7/(Q7),"-")</f>
        <v>0.1969696969697</v>
      </c>
      <c r="V7" s="81"/>
      <c r="W7" s="82">
        <v>2</v>
      </c>
      <c r="X7" s="80">
        <f>IF(Q7=0,"-",W7/Q7)</f>
        <v>0.03030303030303</v>
      </c>
      <c r="Y7" s="181">
        <v>44000</v>
      </c>
      <c r="Z7" s="182">
        <f>IFERROR(Y7/Q7,"-")</f>
        <v>666.66666666667</v>
      </c>
      <c r="AA7" s="182">
        <f>IFERROR(Y7/W7,"-")</f>
        <v>22000</v>
      </c>
      <c r="AB7" s="176"/>
      <c r="AC7" s="83"/>
      <c r="AD7" s="77"/>
      <c r="AE7" s="91">
        <v>2</v>
      </c>
      <c r="AF7" s="92">
        <f>IF(Q7=0,"",IF(AE7=0,"",(AE7/Q7)))</f>
        <v>0.03030303030303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14</v>
      </c>
      <c r="AO7" s="98">
        <f>IF(Q7=0,"",IF(AN7=0,"",(AN7/Q7)))</f>
        <v>0.21212121212121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10</v>
      </c>
      <c r="AX7" s="104">
        <f>IF(Q7=0,"",IF(AW7=0,"",(AW7/Q7)))</f>
        <v>0.15151515151515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10</v>
      </c>
      <c r="BG7" s="110">
        <f>IF(Q7=0,"",IF(BF7=0,"",(BF7/Q7)))</f>
        <v>0.15151515151515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14</v>
      </c>
      <c r="BP7" s="117">
        <f>IF(Q7=0,"",IF(BO7=0,"",(BO7/Q7)))</f>
        <v>0.21212121212121</v>
      </c>
      <c r="BQ7" s="118">
        <v>1</v>
      </c>
      <c r="BR7" s="119">
        <f>IFERROR(BQ7/BO7,"-")</f>
        <v>0.071428571428571</v>
      </c>
      <c r="BS7" s="120">
        <v>40000</v>
      </c>
      <c r="BT7" s="121">
        <f>IFERROR(BS7/BO7,"-")</f>
        <v>2857.1428571429</v>
      </c>
      <c r="BU7" s="122"/>
      <c r="BV7" s="122"/>
      <c r="BW7" s="122">
        <v>1</v>
      </c>
      <c r="BX7" s="123">
        <v>12</v>
      </c>
      <c r="BY7" s="124">
        <f>IF(Q7=0,"",IF(BX7=0,"",(BX7/Q7)))</f>
        <v>0.18181818181818</v>
      </c>
      <c r="BZ7" s="125">
        <v>1</v>
      </c>
      <c r="CA7" s="126">
        <f>IFERROR(BZ7/BX7,"-")</f>
        <v>0.083333333333333</v>
      </c>
      <c r="CB7" s="127">
        <v>4000</v>
      </c>
      <c r="CC7" s="128">
        <f>IFERROR(CB7/BX7,"-")</f>
        <v>333.33333333333</v>
      </c>
      <c r="CD7" s="129"/>
      <c r="CE7" s="129">
        <v>1</v>
      </c>
      <c r="CF7" s="129"/>
      <c r="CG7" s="130">
        <v>4</v>
      </c>
      <c r="CH7" s="131">
        <f>IF(Q7=0,"",IF(CG7=0,"",(CG7/Q7)))</f>
        <v>0.060606060606061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2</v>
      </c>
      <c r="CQ7" s="138">
        <v>44000</v>
      </c>
      <c r="CR7" s="138">
        <v>40000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0.352</v>
      </c>
      <c r="B10" s="39"/>
      <c r="C10" s="39"/>
      <c r="D10" s="39"/>
      <c r="E10" s="39"/>
      <c r="F10" s="39"/>
      <c r="G10" s="39"/>
      <c r="H10" s="40" t="s">
        <v>129</v>
      </c>
      <c r="I10" s="40"/>
      <c r="J10" s="40"/>
      <c r="K10" s="179">
        <f>SUM(K6:K9)</f>
        <v>125000</v>
      </c>
      <c r="L10" s="41">
        <f>SUM(L6:L9)</f>
        <v>237</v>
      </c>
      <c r="M10" s="41">
        <f>SUM(M6:M9)</f>
        <v>118</v>
      </c>
      <c r="N10" s="41">
        <f>SUM(N6:N9)</f>
        <v>372</v>
      </c>
      <c r="O10" s="41">
        <f>SUM(O6:O9)</f>
        <v>88</v>
      </c>
      <c r="P10" s="41">
        <f>SUM(P6:P9)</f>
        <v>1</v>
      </c>
      <c r="Q10" s="41">
        <f>SUM(Q6:Q9)</f>
        <v>89</v>
      </c>
      <c r="R10" s="42">
        <f>IFERROR(Q10/N10,"-")</f>
        <v>0.23924731182796</v>
      </c>
      <c r="S10" s="76">
        <f>SUM(S6:S9)</f>
        <v>3</v>
      </c>
      <c r="T10" s="76">
        <f>SUM(T6:T9)</f>
        <v>24</v>
      </c>
      <c r="U10" s="42">
        <f>IFERROR(S10/Q10,"-")</f>
        <v>0.033707865168539</v>
      </c>
      <c r="V10" s="43">
        <f>IFERROR(K10/Q10,"-")</f>
        <v>1404.4943820225</v>
      </c>
      <c r="W10" s="44">
        <f>SUM(W6:W9)</f>
        <v>2</v>
      </c>
      <c r="X10" s="42">
        <f>IFERROR(W10/Q10,"-")</f>
        <v>0.02247191011236</v>
      </c>
      <c r="Y10" s="179">
        <f>SUM(Y6:Y9)</f>
        <v>44000</v>
      </c>
      <c r="Z10" s="179">
        <f>IFERROR(Y10/Q10,"-")</f>
        <v>494.38202247191</v>
      </c>
      <c r="AA10" s="179">
        <f>IFERROR(Y10/W10,"-")</f>
        <v>22000</v>
      </c>
      <c r="AB10" s="179">
        <f>Y10-K10</f>
        <v>-81000</v>
      </c>
      <c r="AC10" s="45">
        <f>Y10/K10</f>
        <v>0.352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