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<sst xmlns="http://schemas.openxmlformats.org/spreadsheetml/2006/main" uniqueCount="130">
  <si>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08月</t>
  </si>
  <si>
    <t>りんご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</si>
  <si>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</si>
  <si>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</si>
  <si>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</si>
  <si>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</si>
  <si>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</si>
  <si>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</si>
  <si>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</si>
  <si>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</si>
  <si>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</si>
  <si>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</si>
  <si>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</si>
  <si>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</si>
  <si>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</si>
  <si>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</si>
  <si>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</si>
  <si>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</si>
  <si>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</si>
  <si>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</si>
  <si>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</si>
  <si>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</si>
  <si>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</si>
  <si>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</si>
  <si>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</si>
  <si>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</si>
  <si>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</si>
  <si>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</si>
  <si>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</si>
  <si>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</si>
  <si>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</si>
  <si>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</si>
  <si>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</si>
  <si>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</si>
  <si>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</si>
  <si>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</si>
  <si>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</si>
  <si>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</si>
  <si>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</si>
  <si>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</si>
  <si>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</si>
  <si>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</si>
  <si>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</si>
  <si>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</si>
  <si>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</si>
  <si>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</si>
  <si>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</si>
  <si>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</si>
  <si>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</si>
  <si>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</si>
  <si>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</si>
  <si>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</si>
  <si>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</si>
  <si>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</si>
  <si>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</si>
  <si>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</si>
  <si>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</si>
  <si>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ks466</t>
  </si>
  <si>
    <t>インターカラー</t>
  </si>
  <si>
    <t>①大正版（栗山絵麻）</t>
  </si>
  <si>
    <t>178「日帰り出会い」</t>
  </si>
  <si>
    <t>TOP</t>
  </si>
  <si>
    <t>スポニチ関西</t>
  </si>
  <si>
    <t>半2段つかみ20段保証</t>
  </si>
  <si>
    <t>20段保証</t>
  </si>
  <si>
    <t>ks467</t>
  </si>
  <si>
    <t>②旧デイリー風（栗山絵麻）</t>
  </si>
  <si>
    <t>179「おめでとうございます。あなたは本物の出会いサイトに出会いました！」</t>
  </si>
  <si>
    <t>ks468</t>
  </si>
  <si>
    <t>③求人風（栗山絵麻）</t>
  </si>
  <si>
    <t>180「出会い不足解消に〇〇」</t>
  </si>
  <si>
    <t>ks469</t>
  </si>
  <si>
    <t>No.1誤解版（栗山絵麻）</t>
  </si>
  <si>
    <t>新カップルが続々登場！</t>
  </si>
  <si>
    <t>ks470</t>
  </si>
  <si>
    <t>(空電共通)</t>
  </si>
  <si>
    <t>空電</t>
  </si>
  <si>
    <t>ks471</t>
  </si>
  <si>
    <t>①右女3（栗山絵麻）</t>
  </si>
  <si>
    <t>欲しい、欲しい、欲しい！</t>
  </si>
  <si>
    <t>ニッカン関西</t>
  </si>
  <si>
    <t>半2段つかみ10段保証</t>
  </si>
  <si>
    <t>1～10日</t>
  </si>
  <si>
    <t>ks472</t>
  </si>
  <si>
    <t>日本の出会い系番付第1位に推薦します</t>
  </si>
  <si>
    <t>11～20日</t>
  </si>
  <si>
    <t>ks473</t>
  </si>
  <si>
    <t>もう50代の熟女だけど</t>
  </si>
  <si>
    <t>21～31日</t>
  </si>
  <si>
    <t>ks474</t>
  </si>
  <si>
    <t>ks475</t>
  </si>
  <si>
    <t>右女9（栗山絵麻）</t>
  </si>
  <si>
    <t>学生いませんギャルもいません熟女熟女熟女熟女</t>
  </si>
  <si>
    <t>サンスポ関東</t>
  </si>
  <si>
    <t>1C終面全5段</t>
  </si>
  <si>
    <t>8月29日(日)</t>
  </si>
  <si>
    <t>ks476</t>
  </si>
  <si>
    <t>ks477</t>
  </si>
  <si>
    <t>サンスポ関西</t>
  </si>
  <si>
    <t>8月27日(金)</t>
  </si>
  <si>
    <t>ks478</t>
  </si>
  <si>
    <t>ks479</t>
  </si>
  <si>
    <t>デイリースポーツ関西</t>
  </si>
  <si>
    <t>4C終面全5段</t>
  </si>
  <si>
    <t>ks480</t>
  </si>
  <si>
    <t>ks481</t>
  </si>
  <si>
    <t>デリヘル版（栗山絵麻）</t>
  </si>
  <si>
    <t>もし出会系大賞があったらこのサイトが受賞しているでしょう</t>
  </si>
  <si>
    <t>スポニチ関東 アダルト面対向</t>
  </si>
  <si>
    <t>全5段</t>
  </si>
  <si>
    <t>8月06日(金)</t>
  </si>
  <si>
    <t>ks482</t>
  </si>
  <si>
    <t>ks483</t>
  </si>
  <si>
    <t>8月13日(金)</t>
  </si>
  <si>
    <t>ks484</t>
  </si>
  <si>
    <t>ks485</t>
  </si>
  <si>
    <t>九スポ</t>
  </si>
  <si>
    <t>記事枠</t>
  </si>
  <si>
    <t>8月01日(日)</t>
  </si>
  <si>
    <t>ks486</t>
  </si>
  <si>
    <t>新聞 TOTAL</t>
  </si>
  <si>
    <t>●雑誌 広告</t>
  </si>
  <si>
    <t>rz041</t>
  </si>
  <si>
    <t>日本ジャーナル出版</t>
  </si>
  <si>
    <t>サプリ版2（栗山絵麻）</t>
  </si>
  <si>
    <t>週刊実話</t>
  </si>
  <si>
    <t>表4</t>
  </si>
  <si>
    <t>8月04日(水)</t>
  </si>
  <si>
    <t>rz042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</si>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</sst>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0.1375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400000</v>
      </c>
      <c r="L6" s="79">
        <v>39</v>
      </c>
      <c r="M6" s="79">
        <v>0</v>
      </c>
      <c r="N6" s="79">
        <v>149</v>
      </c>
      <c r="O6" s="88">
        <v>6</v>
      </c>
      <c r="P6" s="89">
        <v>0</v>
      </c>
      <c r="Q6" s="90">
        <f>O6+P6</f>
        <v>6</v>
      </c>
      <c r="R6" s="80">
        <f>IFERROR(Q6/N6,"-")</f>
        <v>0.040268456375839</v>
      </c>
      <c r="S6" s="79">
        <v>0</v>
      </c>
      <c r="T6" s="79">
        <v>1</v>
      </c>
      <c r="U6" s="80">
        <f>IFERROR(T6/(Q6),"-")</f>
        <v>0.16666666666667</v>
      </c>
      <c r="V6" s="81">
        <f>IFERROR(K6/SUM(Q6:Q10),"-")</f>
        <v>10526.315789474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SUM(Y6:Y10)-SUM(K6:K10)</f>
        <v>-345000</v>
      </c>
      <c r="AC6" s="83">
        <f>SUM(Y6:Y10)/SUM(K6:K10)</f>
        <v>0.1375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0.16666666666667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0.16666666666667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/>
      <c r="I7" s="87" t="s">
        <v>63</v>
      </c>
      <c r="J7" s="87"/>
      <c r="K7" s="176"/>
      <c r="L7" s="79">
        <v>5</v>
      </c>
      <c r="M7" s="79">
        <v>0</v>
      </c>
      <c r="N7" s="79">
        <v>67</v>
      </c>
      <c r="O7" s="88">
        <v>1</v>
      </c>
      <c r="P7" s="89">
        <v>0</v>
      </c>
      <c r="Q7" s="90">
        <f>O7+P7</f>
        <v>1</v>
      </c>
      <c r="R7" s="80">
        <f>IFERROR(Q7/N7,"-")</f>
        <v>0.014925373134328</v>
      </c>
      <c r="S7" s="79">
        <v>0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>
        <v>1</v>
      </c>
      <c r="CH7" s="131">
        <f>IF(Q7=0,"",IF(CG7=0,"",(CG7/Q7)))</f>
        <v>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69</v>
      </c>
      <c r="F8" s="184" t="s">
        <v>70</v>
      </c>
      <c r="G8" s="184" t="s">
        <v>61</v>
      </c>
      <c r="H8" s="87"/>
      <c r="I8" s="87" t="s">
        <v>63</v>
      </c>
      <c r="J8" s="87"/>
      <c r="K8" s="176"/>
      <c r="L8" s="79">
        <v>26</v>
      </c>
      <c r="M8" s="79">
        <v>0</v>
      </c>
      <c r="N8" s="79">
        <v>85</v>
      </c>
      <c r="O8" s="88">
        <v>5</v>
      </c>
      <c r="P8" s="89">
        <v>0</v>
      </c>
      <c r="Q8" s="90">
        <f>O8+P8</f>
        <v>5</v>
      </c>
      <c r="R8" s="80">
        <f>IFERROR(Q8/N8,"-")</f>
        <v>0.058823529411765</v>
      </c>
      <c r="S8" s="79">
        <v>0</v>
      </c>
      <c r="T8" s="79">
        <v>2</v>
      </c>
      <c r="U8" s="80">
        <f>IFERROR(T8/(Q8),"-")</f>
        <v>0.4</v>
      </c>
      <c r="V8" s="81"/>
      <c r="W8" s="82">
        <v>1</v>
      </c>
      <c r="X8" s="80">
        <f>IF(Q8=0,"-",W8/Q8)</f>
        <v>0.2</v>
      </c>
      <c r="Y8" s="181">
        <v>9000</v>
      </c>
      <c r="Z8" s="182">
        <f>IFERROR(Y8/Q8,"-")</f>
        <v>1800</v>
      </c>
      <c r="AA8" s="182">
        <f>IFERROR(Y8/W8,"-")</f>
        <v>9000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0.2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0.4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</v>
      </c>
      <c r="BZ8" s="125">
        <v>1</v>
      </c>
      <c r="CA8" s="126">
        <f>IFERROR(BZ8/BX8,"-")</f>
        <v>1</v>
      </c>
      <c r="CB8" s="127">
        <v>9000</v>
      </c>
      <c r="CC8" s="128">
        <f>IFERROR(CB8/BX8,"-")</f>
        <v>9000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9000</v>
      </c>
      <c r="CR8" s="138">
        <v>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72</v>
      </c>
      <c r="F9" s="184" t="s">
        <v>73</v>
      </c>
      <c r="G9" s="184" t="s">
        <v>61</v>
      </c>
      <c r="H9" s="87"/>
      <c r="I9" s="87" t="s">
        <v>63</v>
      </c>
      <c r="J9" s="87"/>
      <c r="K9" s="176"/>
      <c r="L9" s="79">
        <v>20</v>
      </c>
      <c r="M9" s="79">
        <v>0</v>
      </c>
      <c r="N9" s="79">
        <v>85</v>
      </c>
      <c r="O9" s="88">
        <v>8</v>
      </c>
      <c r="P9" s="89">
        <v>0</v>
      </c>
      <c r="Q9" s="90">
        <f>O9+P9</f>
        <v>8</v>
      </c>
      <c r="R9" s="80">
        <f>IFERROR(Q9/N9,"-")</f>
        <v>0.094117647058824</v>
      </c>
      <c r="S9" s="79">
        <v>1</v>
      </c>
      <c r="T9" s="79">
        <v>3</v>
      </c>
      <c r="U9" s="80">
        <f>IFERROR(T9/(Q9),"-")</f>
        <v>0.375</v>
      </c>
      <c r="V9" s="81"/>
      <c r="W9" s="82">
        <v>1</v>
      </c>
      <c r="X9" s="80">
        <f>IF(Q9=0,"-",W9/Q9)</f>
        <v>0.125</v>
      </c>
      <c r="Y9" s="181">
        <v>26000</v>
      </c>
      <c r="Z9" s="182">
        <f>IFERROR(Y9/Q9,"-")</f>
        <v>3250</v>
      </c>
      <c r="AA9" s="182">
        <f>IFERROR(Y9/W9,"-")</f>
        <v>26000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0.25</v>
      </c>
      <c r="BH9" s="109">
        <v>1</v>
      </c>
      <c r="BI9" s="111">
        <f>IFERROR(BH9/BF9,"-")</f>
        <v>0.5</v>
      </c>
      <c r="BJ9" s="112">
        <v>26000</v>
      </c>
      <c r="BK9" s="113">
        <f>IFERROR(BJ9/BF9,"-")</f>
        <v>13000</v>
      </c>
      <c r="BL9" s="114"/>
      <c r="BM9" s="114"/>
      <c r="BN9" s="114">
        <v>1</v>
      </c>
      <c r="BO9" s="116">
        <v>5</v>
      </c>
      <c r="BP9" s="117">
        <f>IF(Q9=0,"",IF(BO9=0,"",(BO9/Q9)))</f>
        <v>0.625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0.125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26000</v>
      </c>
      <c r="CR9" s="138">
        <v>26000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75</v>
      </c>
      <c r="G10" s="184" t="s">
        <v>76</v>
      </c>
      <c r="H10" s="87"/>
      <c r="I10" s="87"/>
      <c r="J10" s="87"/>
      <c r="K10" s="176"/>
      <c r="L10" s="79">
        <v>146</v>
      </c>
      <c r="M10" s="79">
        <v>101</v>
      </c>
      <c r="N10" s="79">
        <v>92</v>
      </c>
      <c r="O10" s="88">
        <v>17</v>
      </c>
      <c r="P10" s="89">
        <v>1</v>
      </c>
      <c r="Q10" s="90">
        <f>O10+P10</f>
        <v>18</v>
      </c>
      <c r="R10" s="80">
        <f>IFERROR(Q10/N10,"-")</f>
        <v>0.19565217391304</v>
      </c>
      <c r="S10" s="79">
        <v>3</v>
      </c>
      <c r="T10" s="79">
        <v>3</v>
      </c>
      <c r="U10" s="80">
        <f>IFERROR(T10/(Q10),"-")</f>
        <v>0.16666666666667</v>
      </c>
      <c r="V10" s="81"/>
      <c r="W10" s="82">
        <v>4</v>
      </c>
      <c r="X10" s="80">
        <f>IF(Q10=0,"-",W10/Q10)</f>
        <v>0.22222222222222</v>
      </c>
      <c r="Y10" s="181">
        <v>20000</v>
      </c>
      <c r="Z10" s="182">
        <f>IFERROR(Y10/Q10,"-")</f>
        <v>1111.1111111111</v>
      </c>
      <c r="AA10" s="182">
        <f>IFERROR(Y10/W10,"-")</f>
        <v>5000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3</v>
      </c>
      <c r="BG10" s="110">
        <f>IF(Q10=0,"",IF(BF10=0,"",(BF10/Q10)))</f>
        <v>0.16666666666667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0.16666666666667</v>
      </c>
      <c r="BQ10" s="118">
        <v>2</v>
      </c>
      <c r="BR10" s="119">
        <f>IFERROR(BQ10/BO10,"-")</f>
        <v>0.66666666666667</v>
      </c>
      <c r="BS10" s="120">
        <v>15000</v>
      </c>
      <c r="BT10" s="121">
        <f>IFERROR(BS10/BO10,"-")</f>
        <v>5000</v>
      </c>
      <c r="BU10" s="122">
        <v>1</v>
      </c>
      <c r="BV10" s="122"/>
      <c r="BW10" s="122">
        <v>1</v>
      </c>
      <c r="BX10" s="123">
        <v>10</v>
      </c>
      <c r="BY10" s="124">
        <f>IF(Q10=0,"",IF(BX10=0,"",(BX10/Q10)))</f>
        <v>0.55555555555556</v>
      </c>
      <c r="BZ10" s="125">
        <v>2</v>
      </c>
      <c r="CA10" s="126">
        <f>IFERROR(BZ10/BX10,"-")</f>
        <v>0.2</v>
      </c>
      <c r="CB10" s="127">
        <v>5000</v>
      </c>
      <c r="CC10" s="128">
        <f>IFERROR(CB10/BX10,"-")</f>
        <v>500</v>
      </c>
      <c r="CD10" s="129">
        <v>2</v>
      </c>
      <c r="CE10" s="129"/>
      <c r="CF10" s="129"/>
      <c r="CG10" s="130">
        <v>2</v>
      </c>
      <c r="CH10" s="131">
        <f>IF(Q10=0,"",IF(CG10=0,"",(CG10/Q10)))</f>
        <v>0.11111111111111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4</v>
      </c>
      <c r="CQ10" s="138">
        <v>20000</v>
      </c>
      <c r="CR10" s="138">
        <v>12000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2.4230769230769</v>
      </c>
      <c r="B11" s="184" t="s">
        <v>77</v>
      </c>
      <c r="C11" s="184" t="s">
        <v>58</v>
      </c>
      <c r="D11" s="184"/>
      <c r="E11" s="184" t="s">
        <v>78</v>
      </c>
      <c r="F11" s="184" t="s">
        <v>79</v>
      </c>
      <c r="G11" s="184" t="s">
        <v>61</v>
      </c>
      <c r="H11" s="87" t="s">
        <v>80</v>
      </c>
      <c r="I11" s="87" t="s">
        <v>81</v>
      </c>
      <c r="J11" s="87" t="s">
        <v>82</v>
      </c>
      <c r="K11" s="176">
        <v>260000</v>
      </c>
      <c r="L11" s="79">
        <v>12</v>
      </c>
      <c r="M11" s="79">
        <v>0</v>
      </c>
      <c r="N11" s="79">
        <v>27</v>
      </c>
      <c r="O11" s="88">
        <v>2</v>
      </c>
      <c r="P11" s="89">
        <v>0</v>
      </c>
      <c r="Q11" s="90">
        <f>O11+P11</f>
        <v>2</v>
      </c>
      <c r="R11" s="80">
        <f>IFERROR(Q11/N11,"-")</f>
        <v>0.074074074074074</v>
      </c>
      <c r="S11" s="79">
        <v>0</v>
      </c>
      <c r="T11" s="79">
        <v>1</v>
      </c>
      <c r="U11" s="80">
        <f>IFERROR(T11/(Q11),"-")</f>
        <v>0.5</v>
      </c>
      <c r="V11" s="81">
        <f>IFERROR(K11/SUM(Q11:Q14),"-")</f>
        <v>10400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SUM(Y11:Y14)-SUM(K11:K14)</f>
        <v>370000</v>
      </c>
      <c r="AC11" s="83">
        <f>SUM(Y11:Y14)/SUM(K11:K14)</f>
        <v>2.4230769230769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83</v>
      </c>
      <c r="C12" s="184" t="s">
        <v>58</v>
      </c>
      <c r="D12" s="184"/>
      <c r="E12" s="184" t="s">
        <v>66</v>
      </c>
      <c r="F12" s="184" t="s">
        <v>84</v>
      </c>
      <c r="G12" s="184" t="s">
        <v>61</v>
      </c>
      <c r="H12" s="87"/>
      <c r="I12" s="87" t="s">
        <v>81</v>
      </c>
      <c r="J12" s="87" t="s">
        <v>85</v>
      </c>
      <c r="K12" s="176"/>
      <c r="L12" s="79">
        <v>18</v>
      </c>
      <c r="M12" s="79">
        <v>0</v>
      </c>
      <c r="N12" s="79">
        <v>81</v>
      </c>
      <c r="O12" s="88">
        <v>10</v>
      </c>
      <c r="P12" s="89">
        <v>0</v>
      </c>
      <c r="Q12" s="90">
        <f>O12+P12</f>
        <v>10</v>
      </c>
      <c r="R12" s="80">
        <f>IFERROR(Q12/N12,"-")</f>
        <v>0.12345679012346</v>
      </c>
      <c r="S12" s="79">
        <v>0</v>
      </c>
      <c r="T12" s="79">
        <v>6</v>
      </c>
      <c r="U12" s="80">
        <f>IFERROR(T12/(Q12),"-")</f>
        <v>0.6</v>
      </c>
      <c r="V12" s="81"/>
      <c r="W12" s="82">
        <v>1</v>
      </c>
      <c r="X12" s="80">
        <f>IF(Q12=0,"-",W12/Q12)</f>
        <v>0.1</v>
      </c>
      <c r="Y12" s="181">
        <v>630000</v>
      </c>
      <c r="Z12" s="182">
        <f>IFERROR(Y12/Q12,"-")</f>
        <v>63000</v>
      </c>
      <c r="AA12" s="182">
        <f>IFERROR(Y12/W12,"-")</f>
        <v>630000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0.1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1</v>
      </c>
      <c r="AX12" s="104">
        <f>IF(Q12=0,"",IF(AW12=0,"",(AW12/Q12)))</f>
        <v>0.1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0.2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0.2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3</v>
      </c>
      <c r="BY12" s="124">
        <f>IF(Q12=0,"",IF(BX12=0,"",(BX12/Q12)))</f>
        <v>0.3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0.1</v>
      </c>
      <c r="CI12" s="132">
        <v>1</v>
      </c>
      <c r="CJ12" s="133">
        <f>IFERROR(CI12/CG12,"-")</f>
        <v>1</v>
      </c>
      <c r="CK12" s="134">
        <v>630000</v>
      </c>
      <c r="CL12" s="135">
        <f>IFERROR(CK12/CG12,"-")</f>
        <v>630000</v>
      </c>
      <c r="CM12" s="136"/>
      <c r="CN12" s="136"/>
      <c r="CO12" s="136">
        <v>1</v>
      </c>
      <c r="CP12" s="137">
        <v>1</v>
      </c>
      <c r="CQ12" s="138">
        <v>630000</v>
      </c>
      <c r="CR12" s="138">
        <v>630000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86</v>
      </c>
      <c r="C13" s="184" t="s">
        <v>58</v>
      </c>
      <c r="D13" s="184"/>
      <c r="E13" s="184" t="s">
        <v>69</v>
      </c>
      <c r="F13" s="184" t="s">
        <v>87</v>
      </c>
      <c r="G13" s="184" t="s">
        <v>61</v>
      </c>
      <c r="H13" s="87"/>
      <c r="I13" s="87" t="s">
        <v>81</v>
      </c>
      <c r="J13" s="87" t="s">
        <v>88</v>
      </c>
      <c r="K13" s="176"/>
      <c r="L13" s="79">
        <v>6</v>
      </c>
      <c r="M13" s="79">
        <v>0</v>
      </c>
      <c r="N13" s="79">
        <v>53</v>
      </c>
      <c r="O13" s="88">
        <v>5</v>
      </c>
      <c r="P13" s="89">
        <v>1</v>
      </c>
      <c r="Q13" s="90">
        <f>O13+P13</f>
        <v>6</v>
      </c>
      <c r="R13" s="80">
        <f>IFERROR(Q13/N13,"-")</f>
        <v>0.11320754716981</v>
      </c>
      <c r="S13" s="79">
        <v>0</v>
      </c>
      <c r="T13" s="79">
        <v>1</v>
      </c>
      <c r="U13" s="80">
        <f>IFERROR(T13/(Q13),"-")</f>
        <v>0.16666666666667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0.16666666666667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3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0.16666666666667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0.16666666666667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89</v>
      </c>
      <c r="C14" s="184" t="s">
        <v>58</v>
      </c>
      <c r="D14" s="184"/>
      <c r="E14" s="184" t="s">
        <v>75</v>
      </c>
      <c r="F14" s="184" t="s">
        <v>75</v>
      </c>
      <c r="G14" s="184" t="s">
        <v>76</v>
      </c>
      <c r="H14" s="87"/>
      <c r="I14" s="87"/>
      <c r="J14" s="87"/>
      <c r="K14" s="176"/>
      <c r="L14" s="79">
        <v>76</v>
      </c>
      <c r="M14" s="79">
        <v>47</v>
      </c>
      <c r="N14" s="79">
        <v>49</v>
      </c>
      <c r="O14" s="88">
        <v>7</v>
      </c>
      <c r="P14" s="89">
        <v>0</v>
      </c>
      <c r="Q14" s="90">
        <f>O14+P14</f>
        <v>7</v>
      </c>
      <c r="R14" s="80">
        <f>IFERROR(Q14/N14,"-")</f>
        <v>0.14285714285714</v>
      </c>
      <c r="S14" s="79">
        <v>1</v>
      </c>
      <c r="T14" s="79">
        <v>1</v>
      </c>
      <c r="U14" s="80">
        <f>IFERROR(T14/(Q14),"-")</f>
        <v>0.14285714285714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0.14285714285714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4</v>
      </c>
      <c r="BP14" s="117">
        <f>IF(Q14=0,"",IF(BO14=0,"",(BO14/Q14)))</f>
        <v>0.57142857142857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0.28571428571429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11.48</v>
      </c>
      <c r="B15" s="184" t="s">
        <v>90</v>
      </c>
      <c r="C15" s="184" t="s">
        <v>58</v>
      </c>
      <c r="D15" s="184"/>
      <c r="E15" s="184" t="s">
        <v>91</v>
      </c>
      <c r="F15" s="184" t="s">
        <v>92</v>
      </c>
      <c r="G15" s="184" t="s">
        <v>61</v>
      </c>
      <c r="H15" s="87" t="s">
        <v>93</v>
      </c>
      <c r="I15" s="87" t="s">
        <v>94</v>
      </c>
      <c r="J15" s="185" t="s">
        <v>95</v>
      </c>
      <c r="K15" s="176">
        <v>150000</v>
      </c>
      <c r="L15" s="79">
        <v>40</v>
      </c>
      <c r="M15" s="79">
        <v>0</v>
      </c>
      <c r="N15" s="79">
        <v>199</v>
      </c>
      <c r="O15" s="88">
        <v>13</v>
      </c>
      <c r="P15" s="89">
        <v>0</v>
      </c>
      <c r="Q15" s="90">
        <f>O15+P15</f>
        <v>13</v>
      </c>
      <c r="R15" s="80">
        <f>IFERROR(Q15/N15,"-")</f>
        <v>0.065326633165829</v>
      </c>
      <c r="S15" s="79">
        <v>0</v>
      </c>
      <c r="T15" s="79">
        <v>10</v>
      </c>
      <c r="U15" s="80">
        <f>IFERROR(T15/(Q15),"-")</f>
        <v>0.76923076923077</v>
      </c>
      <c r="V15" s="81">
        <f>IFERROR(K15/SUM(Q15:Q16),"-")</f>
        <v>8823.5294117647</v>
      </c>
      <c r="W15" s="82">
        <v>2</v>
      </c>
      <c r="X15" s="80">
        <f>IF(Q15=0,"-",W15/Q15)</f>
        <v>0.15384615384615</v>
      </c>
      <c r="Y15" s="181">
        <v>37000</v>
      </c>
      <c r="Z15" s="182">
        <f>IFERROR(Y15/Q15,"-")</f>
        <v>2846.1538461538</v>
      </c>
      <c r="AA15" s="182">
        <f>IFERROR(Y15/W15,"-")</f>
        <v>18500</v>
      </c>
      <c r="AB15" s="176">
        <f>SUM(Y15:Y16)-SUM(K15:K16)</f>
        <v>1572000</v>
      </c>
      <c r="AC15" s="83">
        <f>SUM(Y15:Y16)/SUM(K15:K16)</f>
        <v>11.48</v>
      </c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2</v>
      </c>
      <c r="AX15" s="104">
        <f>IF(Q15=0,"",IF(AW15=0,"",(AW15/Q15)))</f>
        <v>0.15384615384615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2</v>
      </c>
      <c r="BG15" s="110">
        <f>IF(Q15=0,"",IF(BF15=0,"",(BF15/Q15)))</f>
        <v>0.15384615384615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5</v>
      </c>
      <c r="BP15" s="117">
        <f>IF(Q15=0,"",IF(BO15=0,"",(BO15/Q15)))</f>
        <v>0.38461538461538</v>
      </c>
      <c r="BQ15" s="118">
        <v>1</v>
      </c>
      <c r="BR15" s="119">
        <f>IFERROR(BQ15/BO15,"-")</f>
        <v>0.2</v>
      </c>
      <c r="BS15" s="120">
        <v>3000</v>
      </c>
      <c r="BT15" s="121">
        <f>IFERROR(BS15/BO15,"-")</f>
        <v>600</v>
      </c>
      <c r="BU15" s="122">
        <v>1</v>
      </c>
      <c r="BV15" s="122"/>
      <c r="BW15" s="122"/>
      <c r="BX15" s="123">
        <v>4</v>
      </c>
      <c r="BY15" s="124">
        <f>IF(Q15=0,"",IF(BX15=0,"",(BX15/Q15)))</f>
        <v>0.30769230769231</v>
      </c>
      <c r="BZ15" s="125">
        <v>1</v>
      </c>
      <c r="CA15" s="126">
        <f>IFERROR(BZ15/BX15,"-")</f>
        <v>0.25</v>
      </c>
      <c r="CB15" s="127">
        <v>34000</v>
      </c>
      <c r="CC15" s="128">
        <f>IFERROR(CB15/BX15,"-")</f>
        <v>8500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37000</v>
      </c>
      <c r="CR15" s="138">
        <v>34000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96</v>
      </c>
      <c r="C16" s="184" t="s">
        <v>58</v>
      </c>
      <c r="D16" s="184"/>
      <c r="E16" s="184" t="s">
        <v>91</v>
      </c>
      <c r="F16" s="184" t="s">
        <v>92</v>
      </c>
      <c r="G16" s="184" t="s">
        <v>76</v>
      </c>
      <c r="H16" s="87"/>
      <c r="I16" s="87"/>
      <c r="J16" s="87"/>
      <c r="K16" s="176"/>
      <c r="L16" s="79">
        <v>50</v>
      </c>
      <c r="M16" s="79">
        <v>37</v>
      </c>
      <c r="N16" s="79">
        <v>15</v>
      </c>
      <c r="O16" s="88">
        <v>4</v>
      </c>
      <c r="P16" s="89">
        <v>0</v>
      </c>
      <c r="Q16" s="90">
        <f>O16+P16</f>
        <v>4</v>
      </c>
      <c r="R16" s="80">
        <f>IFERROR(Q16/N16,"-")</f>
        <v>0.26666666666667</v>
      </c>
      <c r="S16" s="79">
        <v>1</v>
      </c>
      <c r="T16" s="79">
        <v>0</v>
      </c>
      <c r="U16" s="80">
        <f>IFERROR(T16/(Q16),"-")</f>
        <v>0</v>
      </c>
      <c r="V16" s="81"/>
      <c r="W16" s="82">
        <v>2</v>
      </c>
      <c r="X16" s="80">
        <f>IF(Q16=0,"-",W16/Q16)</f>
        <v>0.5</v>
      </c>
      <c r="Y16" s="181">
        <v>1685000</v>
      </c>
      <c r="Z16" s="182">
        <f>IFERROR(Y16/Q16,"-")</f>
        <v>421250</v>
      </c>
      <c r="AA16" s="182">
        <f>IFERROR(Y16/W16,"-")</f>
        <v>842500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0.25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0.5</v>
      </c>
      <c r="BZ16" s="125">
        <v>2</v>
      </c>
      <c r="CA16" s="126">
        <f>IFERROR(BZ16/BX16,"-")</f>
        <v>1</v>
      </c>
      <c r="CB16" s="127">
        <v>1685000</v>
      </c>
      <c r="CC16" s="128">
        <f>IFERROR(CB16/BX16,"-")</f>
        <v>842500</v>
      </c>
      <c r="CD16" s="129"/>
      <c r="CE16" s="129">
        <v>1</v>
      </c>
      <c r="CF16" s="129">
        <v>1</v>
      </c>
      <c r="CG16" s="130">
        <v>1</v>
      </c>
      <c r="CH16" s="131">
        <f>IF(Q16=0,"",IF(CG16=0,"",(CG16/Q16)))</f>
        <v>0.25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2</v>
      </c>
      <c r="CQ16" s="138">
        <v>1685000</v>
      </c>
      <c r="CR16" s="138">
        <v>1673000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0.077066666666667</v>
      </c>
      <c r="B17" s="184" t="s">
        <v>97</v>
      </c>
      <c r="C17" s="184" t="s">
        <v>58</v>
      </c>
      <c r="D17" s="184"/>
      <c r="E17" s="184" t="s">
        <v>91</v>
      </c>
      <c r="F17" s="184" t="s">
        <v>92</v>
      </c>
      <c r="G17" s="184" t="s">
        <v>61</v>
      </c>
      <c r="H17" s="87" t="s">
        <v>98</v>
      </c>
      <c r="I17" s="87" t="s">
        <v>94</v>
      </c>
      <c r="J17" s="87" t="s">
        <v>99</v>
      </c>
      <c r="K17" s="176">
        <v>150000</v>
      </c>
      <c r="L17" s="79">
        <v>40</v>
      </c>
      <c r="M17" s="79">
        <v>0</v>
      </c>
      <c r="N17" s="79">
        <v>118</v>
      </c>
      <c r="O17" s="88">
        <v>14</v>
      </c>
      <c r="P17" s="89">
        <v>0</v>
      </c>
      <c r="Q17" s="90">
        <f>O17+P17</f>
        <v>14</v>
      </c>
      <c r="R17" s="80">
        <f>IFERROR(Q17/N17,"-")</f>
        <v>0.11864406779661</v>
      </c>
      <c r="S17" s="79">
        <v>0</v>
      </c>
      <c r="T17" s="79">
        <v>5</v>
      </c>
      <c r="U17" s="80">
        <f>IFERROR(T17/(Q17),"-")</f>
        <v>0.35714285714286</v>
      </c>
      <c r="V17" s="81">
        <f>IFERROR(K17/SUM(Q17:Q18),"-")</f>
        <v>7500</v>
      </c>
      <c r="W17" s="82">
        <v>2</v>
      </c>
      <c r="X17" s="80">
        <f>IF(Q17=0,"-",W17/Q17)</f>
        <v>0.14285714285714</v>
      </c>
      <c r="Y17" s="181">
        <v>11560</v>
      </c>
      <c r="Z17" s="182">
        <f>IFERROR(Y17/Q17,"-")</f>
        <v>825.71428571429</v>
      </c>
      <c r="AA17" s="182">
        <f>IFERROR(Y17/W17,"-")</f>
        <v>5780</v>
      </c>
      <c r="AB17" s="176">
        <f>SUM(Y17:Y18)-SUM(K17:K18)</f>
        <v>-138440</v>
      </c>
      <c r="AC17" s="83">
        <f>SUM(Y17:Y18)/SUM(K17:K18)</f>
        <v>0.077066666666667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0.071428571428571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4</v>
      </c>
      <c r="BG17" s="110">
        <f>IF(Q17=0,"",IF(BF17=0,"",(BF17/Q17)))</f>
        <v>0.28571428571429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4</v>
      </c>
      <c r="BP17" s="117">
        <f>IF(Q17=0,"",IF(BO17=0,"",(BO17/Q17)))</f>
        <v>0.28571428571429</v>
      </c>
      <c r="BQ17" s="118">
        <v>1</v>
      </c>
      <c r="BR17" s="119">
        <f>IFERROR(BQ17/BO17,"-")</f>
        <v>0.25</v>
      </c>
      <c r="BS17" s="120">
        <v>10560</v>
      </c>
      <c r="BT17" s="121">
        <f>IFERROR(BS17/BO17,"-")</f>
        <v>2640</v>
      </c>
      <c r="BU17" s="122"/>
      <c r="BV17" s="122">
        <v>1</v>
      </c>
      <c r="BW17" s="122"/>
      <c r="BX17" s="123">
        <v>5</v>
      </c>
      <c r="BY17" s="124">
        <f>IF(Q17=0,"",IF(BX17=0,"",(BX17/Q17)))</f>
        <v>0.35714285714286</v>
      </c>
      <c r="BZ17" s="125">
        <v>1</v>
      </c>
      <c r="CA17" s="126">
        <f>IFERROR(BZ17/BX17,"-")</f>
        <v>0.2</v>
      </c>
      <c r="CB17" s="127">
        <v>1000</v>
      </c>
      <c r="CC17" s="128">
        <f>IFERROR(CB17/BX17,"-")</f>
        <v>200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11560</v>
      </c>
      <c r="CR17" s="138">
        <v>10560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100</v>
      </c>
      <c r="C18" s="184" t="s">
        <v>58</v>
      </c>
      <c r="D18" s="184"/>
      <c r="E18" s="184" t="s">
        <v>91</v>
      </c>
      <c r="F18" s="184" t="s">
        <v>92</v>
      </c>
      <c r="G18" s="184" t="s">
        <v>76</v>
      </c>
      <c r="H18" s="87"/>
      <c r="I18" s="87"/>
      <c r="J18" s="87"/>
      <c r="K18" s="176"/>
      <c r="L18" s="79">
        <v>40</v>
      </c>
      <c r="M18" s="79">
        <v>30</v>
      </c>
      <c r="N18" s="79">
        <v>10</v>
      </c>
      <c r="O18" s="88">
        <v>6</v>
      </c>
      <c r="P18" s="89">
        <v>0</v>
      </c>
      <c r="Q18" s="90">
        <f>O18+P18</f>
        <v>6</v>
      </c>
      <c r="R18" s="80">
        <f>IFERROR(Q18/N18,"-")</f>
        <v>0.6</v>
      </c>
      <c r="S18" s="79">
        <v>0</v>
      </c>
      <c r="T18" s="79">
        <v>2</v>
      </c>
      <c r="U18" s="80">
        <f>IFERROR(T18/(Q18),"-")</f>
        <v>0.33333333333333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4</v>
      </c>
      <c r="BG18" s="110">
        <f>IF(Q18=0,"",IF(BF18=0,"",(BF18/Q18)))</f>
        <v>0.66666666666667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2</v>
      </c>
      <c r="BY18" s="124">
        <f>IF(Q18=0,"",IF(BX18=0,"",(BX18/Q18)))</f>
        <v>0.33333333333333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0.083333333333333</v>
      </c>
      <c r="B19" s="184" t="s">
        <v>101</v>
      </c>
      <c r="C19" s="184" t="s">
        <v>58</v>
      </c>
      <c r="D19" s="184"/>
      <c r="E19" s="184" t="s">
        <v>91</v>
      </c>
      <c r="F19" s="184" t="s">
        <v>92</v>
      </c>
      <c r="G19" s="184" t="s">
        <v>61</v>
      </c>
      <c r="H19" s="87" t="s">
        <v>102</v>
      </c>
      <c r="I19" s="87" t="s">
        <v>103</v>
      </c>
      <c r="J19" s="87" t="s">
        <v>99</v>
      </c>
      <c r="K19" s="176">
        <v>120000</v>
      </c>
      <c r="L19" s="79">
        <v>22</v>
      </c>
      <c r="M19" s="79">
        <v>0</v>
      </c>
      <c r="N19" s="79">
        <v>75</v>
      </c>
      <c r="O19" s="88">
        <v>10</v>
      </c>
      <c r="P19" s="89">
        <v>0</v>
      </c>
      <c r="Q19" s="90">
        <f>O19+P19</f>
        <v>10</v>
      </c>
      <c r="R19" s="80">
        <f>IFERROR(Q19/N19,"-")</f>
        <v>0.13333333333333</v>
      </c>
      <c r="S19" s="79">
        <v>0</v>
      </c>
      <c r="T19" s="79">
        <v>6</v>
      </c>
      <c r="U19" s="80">
        <f>IFERROR(T19/(Q19),"-")</f>
        <v>0.6</v>
      </c>
      <c r="V19" s="81">
        <f>IFERROR(K19/SUM(Q19:Q20),"-")</f>
        <v>8571.4285714286</v>
      </c>
      <c r="W19" s="82">
        <v>1</v>
      </c>
      <c r="X19" s="80">
        <f>IF(Q19=0,"-",W19/Q19)</f>
        <v>0.1</v>
      </c>
      <c r="Y19" s="181">
        <v>10000</v>
      </c>
      <c r="Z19" s="182">
        <f>IFERROR(Y19/Q19,"-")</f>
        <v>1000</v>
      </c>
      <c r="AA19" s="182">
        <f>IFERROR(Y19/W19,"-")</f>
        <v>10000</v>
      </c>
      <c r="AB19" s="176">
        <f>SUM(Y19:Y20)-SUM(K19:K20)</f>
        <v>-110000</v>
      </c>
      <c r="AC19" s="83">
        <f>SUM(Y19:Y20)/SUM(K19:K20)</f>
        <v>0.083333333333333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0.1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</v>
      </c>
      <c r="BG19" s="110">
        <f>IF(Q19=0,"",IF(BF19=0,"",(BF19/Q19)))</f>
        <v>0.1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3</v>
      </c>
      <c r="BP19" s="117">
        <f>IF(Q19=0,"",IF(BO19=0,"",(BO19/Q19)))</f>
        <v>0.3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5</v>
      </c>
      <c r="BY19" s="124">
        <f>IF(Q19=0,"",IF(BX19=0,"",(BX19/Q19)))</f>
        <v>0.5</v>
      </c>
      <c r="BZ19" s="125">
        <v>1</v>
      </c>
      <c r="CA19" s="126">
        <f>IFERROR(BZ19/BX19,"-")</f>
        <v>0.2</v>
      </c>
      <c r="CB19" s="127">
        <v>10000</v>
      </c>
      <c r="CC19" s="128">
        <f>IFERROR(CB19/BX19,"-")</f>
        <v>2000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10000</v>
      </c>
      <c r="CR19" s="138">
        <v>10000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104</v>
      </c>
      <c r="C20" s="184" t="s">
        <v>58</v>
      </c>
      <c r="D20" s="184"/>
      <c r="E20" s="184" t="s">
        <v>91</v>
      </c>
      <c r="F20" s="184" t="s">
        <v>92</v>
      </c>
      <c r="G20" s="184" t="s">
        <v>76</v>
      </c>
      <c r="H20" s="87"/>
      <c r="I20" s="87"/>
      <c r="J20" s="87"/>
      <c r="K20" s="176"/>
      <c r="L20" s="79">
        <v>31</v>
      </c>
      <c r="M20" s="79">
        <v>25</v>
      </c>
      <c r="N20" s="79">
        <v>1</v>
      </c>
      <c r="O20" s="88">
        <v>4</v>
      </c>
      <c r="P20" s="89">
        <v>0</v>
      </c>
      <c r="Q20" s="90">
        <f>O20+P20</f>
        <v>4</v>
      </c>
      <c r="R20" s="80">
        <f>IFERROR(Q20/N20,"-")</f>
        <v>4</v>
      </c>
      <c r="S20" s="79">
        <v>0</v>
      </c>
      <c r="T20" s="79">
        <v>1</v>
      </c>
      <c r="U20" s="80">
        <f>IFERROR(T20/(Q20),"-")</f>
        <v>0.25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0.25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2</v>
      </c>
      <c r="BP20" s="117">
        <f>IF(Q20=0,"",IF(BO20=0,"",(BO20/Q20)))</f>
        <v>0.5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>
        <v>1</v>
      </c>
      <c r="CH20" s="131">
        <f>IF(Q20=0,"",IF(CG20=0,"",(CG20/Q20)))</f>
        <v>0.25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</v>
      </c>
      <c r="B21" s="184" t="s">
        <v>105</v>
      </c>
      <c r="C21" s="184" t="s">
        <v>58</v>
      </c>
      <c r="D21" s="184"/>
      <c r="E21" s="184" t="s">
        <v>106</v>
      </c>
      <c r="F21" s="184" t="s">
        <v>107</v>
      </c>
      <c r="G21" s="184" t="s">
        <v>61</v>
      </c>
      <c r="H21" s="87" t="s">
        <v>108</v>
      </c>
      <c r="I21" s="87" t="s">
        <v>109</v>
      </c>
      <c r="J21" s="87" t="s">
        <v>110</v>
      </c>
      <c r="K21" s="176">
        <v>40000</v>
      </c>
      <c r="L21" s="79">
        <v>3</v>
      </c>
      <c r="M21" s="79">
        <v>0</v>
      </c>
      <c r="N21" s="79">
        <v>27</v>
      </c>
      <c r="O21" s="88">
        <v>2</v>
      </c>
      <c r="P21" s="89">
        <v>0</v>
      </c>
      <c r="Q21" s="90">
        <f>O21+P21</f>
        <v>2</v>
      </c>
      <c r="R21" s="80">
        <f>IFERROR(Q21/N21,"-")</f>
        <v>0.074074074074074</v>
      </c>
      <c r="S21" s="79">
        <v>0</v>
      </c>
      <c r="T21" s="79">
        <v>1</v>
      </c>
      <c r="U21" s="80">
        <f>IFERROR(T21/(Q21),"-")</f>
        <v>0.5</v>
      </c>
      <c r="V21" s="81">
        <f>IFERROR(K21/SUM(Q21:Q22),"-")</f>
        <v>20000</v>
      </c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>
        <f>SUM(Y21:Y22)-SUM(K21:K22)</f>
        <v>-40000</v>
      </c>
      <c r="AC21" s="83">
        <f>SUM(Y21:Y22)/SUM(K21:K22)</f>
        <v>0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111</v>
      </c>
      <c r="C22" s="184" t="s">
        <v>58</v>
      </c>
      <c r="D22" s="184"/>
      <c r="E22" s="184" t="s">
        <v>106</v>
      </c>
      <c r="F22" s="184" t="s">
        <v>107</v>
      </c>
      <c r="G22" s="184" t="s">
        <v>76</v>
      </c>
      <c r="H22" s="87"/>
      <c r="I22" s="87"/>
      <c r="J22" s="87"/>
      <c r="K22" s="176"/>
      <c r="L22" s="79">
        <v>13</v>
      </c>
      <c r="M22" s="79">
        <v>8</v>
      </c>
      <c r="N22" s="79">
        <v>0</v>
      </c>
      <c r="O22" s="88">
        <v>0</v>
      </c>
      <c r="P22" s="89">
        <v>0</v>
      </c>
      <c r="Q22" s="90">
        <f>O22+P22</f>
        <v>0</v>
      </c>
      <c r="R22" s="80" t="str">
        <f>IFERROR(Q22/N22,"-")</f>
        <v>-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</v>
      </c>
      <c r="B23" s="184" t="s">
        <v>112</v>
      </c>
      <c r="C23" s="184" t="s">
        <v>58</v>
      </c>
      <c r="D23" s="184"/>
      <c r="E23" s="184" t="s">
        <v>91</v>
      </c>
      <c r="F23" s="184" t="s">
        <v>92</v>
      </c>
      <c r="G23" s="184" t="s">
        <v>61</v>
      </c>
      <c r="H23" s="87" t="s">
        <v>108</v>
      </c>
      <c r="I23" s="87" t="s">
        <v>109</v>
      </c>
      <c r="J23" s="87" t="s">
        <v>113</v>
      </c>
      <c r="K23" s="176">
        <v>40000</v>
      </c>
      <c r="L23" s="79">
        <v>3</v>
      </c>
      <c r="M23" s="79">
        <v>0</v>
      </c>
      <c r="N23" s="79">
        <v>21</v>
      </c>
      <c r="O23" s="88">
        <v>2</v>
      </c>
      <c r="P23" s="89">
        <v>0</v>
      </c>
      <c r="Q23" s="90">
        <f>O23+P23</f>
        <v>2</v>
      </c>
      <c r="R23" s="80">
        <f>IFERROR(Q23/N23,"-")</f>
        <v>0.095238095238095</v>
      </c>
      <c r="S23" s="79">
        <v>0</v>
      </c>
      <c r="T23" s="79">
        <v>0</v>
      </c>
      <c r="U23" s="80">
        <f>IFERROR(T23/(Q23),"-")</f>
        <v>0</v>
      </c>
      <c r="V23" s="81">
        <f>IFERROR(K23/SUM(Q23:Q24),"-")</f>
        <v>13333.333333333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-40000</v>
      </c>
      <c r="AC23" s="83">
        <f>SUM(Y23:Y24)/SUM(K23:K24)</f>
        <v>0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2</v>
      </c>
      <c r="BY23" s="124">
        <f>IF(Q23=0,"",IF(BX23=0,"",(BX23/Q23)))</f>
        <v>1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114</v>
      </c>
      <c r="C24" s="184" t="s">
        <v>58</v>
      </c>
      <c r="D24" s="184"/>
      <c r="E24" s="184" t="s">
        <v>91</v>
      </c>
      <c r="F24" s="184" t="s">
        <v>92</v>
      </c>
      <c r="G24" s="184" t="s">
        <v>76</v>
      </c>
      <c r="H24" s="87"/>
      <c r="I24" s="87"/>
      <c r="J24" s="87"/>
      <c r="K24" s="176"/>
      <c r="L24" s="79">
        <v>9</v>
      </c>
      <c r="M24" s="79">
        <v>8</v>
      </c>
      <c r="N24" s="79">
        <v>6</v>
      </c>
      <c r="O24" s="88">
        <v>1</v>
      </c>
      <c r="P24" s="89">
        <v>0</v>
      </c>
      <c r="Q24" s="90">
        <f>O24+P24</f>
        <v>1</v>
      </c>
      <c r="R24" s="80">
        <f>IFERROR(Q24/N24,"-")</f>
        <v>0.16666666666667</v>
      </c>
      <c r="S24" s="79">
        <v>0</v>
      </c>
      <c r="T24" s="79">
        <v>0</v>
      </c>
      <c r="U24" s="80">
        <f>IFERROR(T24/(Q24),"-")</f>
        <v>0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1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 t="str">
        <f>AC25</f>
        <v>0</v>
      </c>
      <c r="B25" s="184" t="s">
        <v>115</v>
      </c>
      <c r="C25" s="184" t="s">
        <v>58</v>
      </c>
      <c r="D25" s="184"/>
      <c r="E25" s="184"/>
      <c r="F25" s="184"/>
      <c r="G25" s="184" t="s">
        <v>61</v>
      </c>
      <c r="H25" s="87" t="s">
        <v>116</v>
      </c>
      <c r="I25" s="87" t="s">
        <v>117</v>
      </c>
      <c r="J25" s="185" t="s">
        <v>118</v>
      </c>
      <c r="K25" s="176">
        <v>0</v>
      </c>
      <c r="L25" s="79">
        <v>14</v>
      </c>
      <c r="M25" s="79">
        <v>0</v>
      </c>
      <c r="N25" s="79">
        <v>22</v>
      </c>
      <c r="O25" s="88">
        <v>3</v>
      </c>
      <c r="P25" s="89">
        <v>0</v>
      </c>
      <c r="Q25" s="90">
        <f>O25+P25</f>
        <v>3</v>
      </c>
      <c r="R25" s="80">
        <f>IFERROR(Q25/N25,"-")</f>
        <v>0.13636363636364</v>
      </c>
      <c r="S25" s="79">
        <v>1</v>
      </c>
      <c r="T25" s="79">
        <v>0</v>
      </c>
      <c r="U25" s="80">
        <f>IFERROR(T25/(Q25),"-")</f>
        <v>0</v>
      </c>
      <c r="V25" s="81">
        <f>IFERROR(K25/SUM(Q25:Q26),"-")</f>
        <v>0</v>
      </c>
      <c r="W25" s="82">
        <v>1</v>
      </c>
      <c r="X25" s="80">
        <f>IF(Q25=0,"-",W25/Q25)</f>
        <v>0.33333333333333</v>
      </c>
      <c r="Y25" s="181">
        <v>5000</v>
      </c>
      <c r="Z25" s="182">
        <f>IFERROR(Y25/Q25,"-")</f>
        <v>1666.6666666667</v>
      </c>
      <c r="AA25" s="182">
        <f>IFERROR(Y25/W25,"-")</f>
        <v>5000</v>
      </c>
      <c r="AB25" s="176">
        <f>SUM(Y25:Y26)-SUM(K25:K26)</f>
        <v>5000</v>
      </c>
      <c r="AC25" s="83" t="str">
        <f>SUM(Y25:Y26)/SUM(K25:K26)</f>
        <v>0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0.33333333333333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2</v>
      </c>
      <c r="BY25" s="124">
        <f>IF(Q25=0,"",IF(BX25=0,"",(BX25/Q25)))</f>
        <v>0.66666666666667</v>
      </c>
      <c r="BZ25" s="125">
        <v>1</v>
      </c>
      <c r="CA25" s="126">
        <f>IFERROR(BZ25/BX25,"-")</f>
        <v>0.5</v>
      </c>
      <c r="CB25" s="127">
        <v>5000</v>
      </c>
      <c r="CC25" s="128">
        <f>IFERROR(CB25/BX25,"-")</f>
        <v>2500</v>
      </c>
      <c r="CD25" s="129">
        <v>1</v>
      </c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5000</v>
      </c>
      <c r="CR25" s="138">
        <v>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119</v>
      </c>
      <c r="C26" s="184" t="s">
        <v>58</v>
      </c>
      <c r="D26" s="184"/>
      <c r="E26" s="184"/>
      <c r="F26" s="184"/>
      <c r="G26" s="184" t="s">
        <v>76</v>
      </c>
      <c r="H26" s="87"/>
      <c r="I26" s="87"/>
      <c r="J26" s="87"/>
      <c r="K26" s="176"/>
      <c r="L26" s="79">
        <v>24</v>
      </c>
      <c r="M26" s="79">
        <v>3</v>
      </c>
      <c r="N26" s="79">
        <v>0</v>
      </c>
      <c r="O26" s="88">
        <v>0</v>
      </c>
      <c r="P26" s="89">
        <v>0</v>
      </c>
      <c r="Q26" s="90">
        <f>O26+P26</f>
        <v>0</v>
      </c>
      <c r="R26" s="80" t="str">
        <f>IFERROR(Q26/N26,"-")</f>
        <v>-</v>
      </c>
      <c r="S26" s="79">
        <v>0</v>
      </c>
      <c r="T26" s="79">
        <v>0</v>
      </c>
      <c r="U26" s="80" t="str">
        <f>IFERROR(T26/(Q26),"-")</f>
        <v>-</v>
      </c>
      <c r="V26" s="81"/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/>
      <c r="AC26" s="83"/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30"/>
      <c r="B27" s="84"/>
      <c r="C27" s="84"/>
      <c r="D27" s="85"/>
      <c r="E27" s="85"/>
      <c r="F27" s="85"/>
      <c r="G27" s="86"/>
      <c r="H27" s="87"/>
      <c r="I27" s="87"/>
      <c r="J27" s="87"/>
      <c r="K27" s="177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7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30"/>
      <c r="B28" s="37"/>
      <c r="C28" s="37"/>
      <c r="D28" s="21"/>
      <c r="E28" s="21"/>
      <c r="F28" s="21"/>
      <c r="G28" s="22"/>
      <c r="H28" s="36"/>
      <c r="I28" s="36"/>
      <c r="J28" s="73"/>
      <c r="K28" s="178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9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19">
        <f>AC29</f>
        <v>2.0978965517241</v>
      </c>
      <c r="B29" s="39"/>
      <c r="C29" s="39"/>
      <c r="D29" s="39"/>
      <c r="E29" s="39"/>
      <c r="F29" s="39"/>
      <c r="G29" s="39"/>
      <c r="H29" s="40" t="s">
        <v>120</v>
      </c>
      <c r="I29" s="40"/>
      <c r="J29" s="40"/>
      <c r="K29" s="179">
        <f>SUM(K6:K28)</f>
        <v>1160000</v>
      </c>
      <c r="L29" s="41">
        <f>SUM(L6:L28)</f>
        <v>637</v>
      </c>
      <c r="M29" s="41">
        <f>SUM(M6:M28)</f>
        <v>259</v>
      </c>
      <c r="N29" s="41">
        <f>SUM(N6:N28)</f>
        <v>1182</v>
      </c>
      <c r="O29" s="41">
        <f>SUM(O6:O28)</f>
        <v>120</v>
      </c>
      <c r="P29" s="41">
        <f>SUM(P6:P28)</f>
        <v>2</v>
      </c>
      <c r="Q29" s="41">
        <f>SUM(Q6:Q28)</f>
        <v>122</v>
      </c>
      <c r="R29" s="42">
        <f>IFERROR(Q29/N29,"-")</f>
        <v>0.10321489001692</v>
      </c>
      <c r="S29" s="76">
        <f>SUM(S6:S28)</f>
        <v>7</v>
      </c>
      <c r="T29" s="76">
        <f>SUM(T6:T28)</f>
        <v>43</v>
      </c>
      <c r="U29" s="42">
        <f>IFERROR(S29/Q29,"-")</f>
        <v>0.057377049180328</v>
      </c>
      <c r="V29" s="43">
        <f>IFERROR(K29/Q29,"-")</f>
        <v>9508.1967213115</v>
      </c>
      <c r="W29" s="44">
        <f>SUM(W6:W28)</f>
        <v>15</v>
      </c>
      <c r="X29" s="42">
        <f>IFERROR(W29/Q29,"-")</f>
        <v>0.12295081967213</v>
      </c>
      <c r="Y29" s="179">
        <f>SUM(Y6:Y28)</f>
        <v>2433560</v>
      </c>
      <c r="Z29" s="179">
        <f>IFERROR(Y29/Q29,"-")</f>
        <v>19947.213114754</v>
      </c>
      <c r="AA29" s="179">
        <f>IFERROR(Y29/W29,"-")</f>
        <v>162237.33333333</v>
      </c>
      <c r="AB29" s="179">
        <f>Y29-K29</f>
        <v>1273560</v>
      </c>
      <c r="AC29" s="45">
        <f>Y29/K29</f>
        <v>2.0978965517241</v>
      </c>
      <c r="AD29" s="58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4"/>
    <mergeCell ref="K11:K14"/>
    <mergeCell ref="V11:V14"/>
    <mergeCell ref="AB11:AB14"/>
    <mergeCell ref="AC11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121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5.9163243243243</v>
      </c>
      <c r="B6" s="184" t="s">
        <v>122</v>
      </c>
      <c r="C6" s="184" t="s">
        <v>58</v>
      </c>
      <c r="D6" s="184" t="s">
        <v>123</v>
      </c>
      <c r="E6" s="184" t="s">
        <v>124</v>
      </c>
      <c r="F6" s="184" t="s">
        <v>92</v>
      </c>
      <c r="G6" s="184" t="s">
        <v>61</v>
      </c>
      <c r="H6" s="87" t="s">
        <v>125</v>
      </c>
      <c r="I6" s="87" t="s">
        <v>126</v>
      </c>
      <c r="J6" s="87" t="s">
        <v>127</v>
      </c>
      <c r="K6" s="176">
        <v>370000</v>
      </c>
      <c r="L6" s="79">
        <v>76</v>
      </c>
      <c r="M6" s="79">
        <v>0</v>
      </c>
      <c r="N6" s="79">
        <v>286</v>
      </c>
      <c r="O6" s="88">
        <v>27</v>
      </c>
      <c r="P6" s="89">
        <v>0</v>
      </c>
      <c r="Q6" s="90">
        <f>O6+P6</f>
        <v>27</v>
      </c>
      <c r="R6" s="80">
        <f>IFERROR(Q6/N6,"-")</f>
        <v>0.094405594405594</v>
      </c>
      <c r="S6" s="79">
        <v>1</v>
      </c>
      <c r="T6" s="79">
        <v>12</v>
      </c>
      <c r="U6" s="80">
        <f>IFERROR(T6/(Q6),"-")</f>
        <v>0.44444444444444</v>
      </c>
      <c r="V6" s="81">
        <f>IFERROR(K6/SUM(Q6:Q7),"-")</f>
        <v>5362.3188405797</v>
      </c>
      <c r="W6" s="82">
        <v>7</v>
      </c>
      <c r="X6" s="80">
        <f>IF(Q6=0,"-",W6/Q6)</f>
        <v>0.25925925925926</v>
      </c>
      <c r="Y6" s="181">
        <v>67000</v>
      </c>
      <c r="Z6" s="182">
        <f>IFERROR(Y6/Q6,"-")</f>
        <v>2481.4814814815</v>
      </c>
      <c r="AA6" s="182">
        <f>IFERROR(Y6/W6,"-")</f>
        <v>9571.4285714286</v>
      </c>
      <c r="AB6" s="176">
        <f>SUM(Y6:Y7)-SUM(K6:K7)</f>
        <v>1819040</v>
      </c>
      <c r="AC6" s="83">
        <f>SUM(Y6:Y7)/SUM(K6:K7)</f>
        <v>5.9163243243243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0.037037037037037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0.074074074074074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0.14814814814815</v>
      </c>
      <c r="BH6" s="109">
        <v>1</v>
      </c>
      <c r="BI6" s="111">
        <f>IFERROR(BH6/BF6,"-")</f>
        <v>0.25</v>
      </c>
      <c r="BJ6" s="112">
        <v>3000</v>
      </c>
      <c r="BK6" s="113">
        <f>IFERROR(BJ6/BF6,"-")</f>
        <v>750</v>
      </c>
      <c r="BL6" s="114">
        <v>1</v>
      </c>
      <c r="BM6" s="114"/>
      <c r="BN6" s="114"/>
      <c r="BO6" s="116">
        <v>11</v>
      </c>
      <c r="BP6" s="117">
        <f>IF(Q6=0,"",IF(BO6=0,"",(BO6/Q6)))</f>
        <v>0.40740740740741</v>
      </c>
      <c r="BQ6" s="118">
        <v>2</v>
      </c>
      <c r="BR6" s="119">
        <f>IFERROR(BQ6/BO6,"-")</f>
        <v>0.18181818181818</v>
      </c>
      <c r="BS6" s="120">
        <v>5000</v>
      </c>
      <c r="BT6" s="121">
        <f>IFERROR(BS6/BO6,"-")</f>
        <v>454.54545454545</v>
      </c>
      <c r="BU6" s="122">
        <v>2</v>
      </c>
      <c r="BV6" s="122"/>
      <c r="BW6" s="122"/>
      <c r="BX6" s="123">
        <v>8</v>
      </c>
      <c r="BY6" s="124">
        <f>IF(Q6=0,"",IF(BX6=0,"",(BX6/Q6)))</f>
        <v>0.2962962962963</v>
      </c>
      <c r="BZ6" s="125">
        <v>4</v>
      </c>
      <c r="CA6" s="126">
        <f>IFERROR(BZ6/BX6,"-")</f>
        <v>0.5</v>
      </c>
      <c r="CB6" s="127">
        <v>59000</v>
      </c>
      <c r="CC6" s="128">
        <f>IFERROR(CB6/BX6,"-")</f>
        <v>7375</v>
      </c>
      <c r="CD6" s="129"/>
      <c r="CE6" s="129">
        <v>2</v>
      </c>
      <c r="CF6" s="129">
        <v>2</v>
      </c>
      <c r="CG6" s="130">
        <v>1</v>
      </c>
      <c r="CH6" s="131">
        <f>IF(Q6=0,"",IF(CG6=0,"",(CG6/Q6)))</f>
        <v>0.037037037037037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7</v>
      </c>
      <c r="CQ6" s="138">
        <v>67000</v>
      </c>
      <c r="CR6" s="138">
        <v>20000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128</v>
      </c>
      <c r="C7" s="184" t="s">
        <v>58</v>
      </c>
      <c r="D7" s="184"/>
      <c r="E7" s="184"/>
      <c r="F7" s="184"/>
      <c r="G7" s="184" t="s">
        <v>76</v>
      </c>
      <c r="H7" s="87"/>
      <c r="I7" s="87"/>
      <c r="J7" s="87"/>
      <c r="K7" s="176"/>
      <c r="L7" s="79">
        <v>236</v>
      </c>
      <c r="M7" s="79">
        <v>123</v>
      </c>
      <c r="N7" s="79">
        <v>47</v>
      </c>
      <c r="O7" s="88">
        <v>42</v>
      </c>
      <c r="P7" s="89">
        <v>0</v>
      </c>
      <c r="Q7" s="90">
        <f>O7+P7</f>
        <v>42</v>
      </c>
      <c r="R7" s="80">
        <f>IFERROR(Q7/N7,"-")</f>
        <v>0.8936170212766</v>
      </c>
      <c r="S7" s="79">
        <v>5</v>
      </c>
      <c r="T7" s="79">
        <v>4</v>
      </c>
      <c r="U7" s="80">
        <f>IFERROR(T7/(Q7),"-")</f>
        <v>0.095238095238095</v>
      </c>
      <c r="V7" s="81"/>
      <c r="W7" s="82">
        <v>9</v>
      </c>
      <c r="X7" s="80">
        <f>IF(Q7=0,"-",W7/Q7)</f>
        <v>0.21428571428571</v>
      </c>
      <c r="Y7" s="181">
        <v>2122040</v>
      </c>
      <c r="Z7" s="182">
        <f>IFERROR(Y7/Q7,"-")</f>
        <v>50524.761904762</v>
      </c>
      <c r="AA7" s="182">
        <f>IFERROR(Y7/W7,"-")</f>
        <v>235782.22222222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0.047619047619048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0.023809523809524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0.071428571428571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17</v>
      </c>
      <c r="BP7" s="117">
        <f>IF(Q7=0,"",IF(BO7=0,"",(BO7/Q7)))</f>
        <v>0.4047619047619</v>
      </c>
      <c r="BQ7" s="118">
        <v>3</v>
      </c>
      <c r="BR7" s="119">
        <f>IFERROR(BQ7/BO7,"-")</f>
        <v>0.17647058823529</v>
      </c>
      <c r="BS7" s="120">
        <v>194040</v>
      </c>
      <c r="BT7" s="121">
        <f>IFERROR(BS7/BO7,"-")</f>
        <v>11414.117647059</v>
      </c>
      <c r="BU7" s="122">
        <v>2</v>
      </c>
      <c r="BV7" s="122"/>
      <c r="BW7" s="122">
        <v>1</v>
      </c>
      <c r="BX7" s="123">
        <v>13</v>
      </c>
      <c r="BY7" s="124">
        <f>IF(Q7=0,"",IF(BX7=0,"",(BX7/Q7)))</f>
        <v>0.30952380952381</v>
      </c>
      <c r="BZ7" s="125">
        <v>5</v>
      </c>
      <c r="CA7" s="126">
        <f>IFERROR(BZ7/BX7,"-")</f>
        <v>0.38461538461538</v>
      </c>
      <c r="CB7" s="127">
        <v>1588000</v>
      </c>
      <c r="CC7" s="128">
        <f>IFERROR(CB7/BX7,"-")</f>
        <v>122153.84615385</v>
      </c>
      <c r="CD7" s="129">
        <v>1</v>
      </c>
      <c r="CE7" s="129"/>
      <c r="CF7" s="129">
        <v>4</v>
      </c>
      <c r="CG7" s="130">
        <v>6</v>
      </c>
      <c r="CH7" s="131">
        <f>IF(Q7=0,"",IF(CG7=0,"",(CG7/Q7)))</f>
        <v>0.14285714285714</v>
      </c>
      <c r="CI7" s="132">
        <v>1</v>
      </c>
      <c r="CJ7" s="133">
        <f>IFERROR(CI7/CG7,"-")</f>
        <v>0.16666666666667</v>
      </c>
      <c r="CK7" s="134">
        <v>340000</v>
      </c>
      <c r="CL7" s="135">
        <f>IFERROR(CK7/CG7,"-")</f>
        <v>56666.666666667</v>
      </c>
      <c r="CM7" s="136"/>
      <c r="CN7" s="136"/>
      <c r="CO7" s="136">
        <v>1</v>
      </c>
      <c r="CP7" s="137">
        <v>9</v>
      </c>
      <c r="CQ7" s="138">
        <v>2122040</v>
      </c>
      <c r="CR7" s="138">
        <v>775000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5.9163243243243</v>
      </c>
      <c r="B10" s="39"/>
      <c r="C10" s="39"/>
      <c r="D10" s="39"/>
      <c r="E10" s="39"/>
      <c r="F10" s="39"/>
      <c r="G10" s="39"/>
      <c r="H10" s="40" t="s">
        <v>129</v>
      </c>
      <c r="I10" s="40"/>
      <c r="J10" s="40"/>
      <c r="K10" s="179">
        <f>SUM(K6:K9)</f>
        <v>370000</v>
      </c>
      <c r="L10" s="41">
        <f>SUM(L6:L9)</f>
        <v>312</v>
      </c>
      <c r="M10" s="41">
        <f>SUM(M6:M9)</f>
        <v>123</v>
      </c>
      <c r="N10" s="41">
        <f>SUM(N6:N9)</f>
        <v>333</v>
      </c>
      <c r="O10" s="41">
        <f>SUM(O6:O9)</f>
        <v>69</v>
      </c>
      <c r="P10" s="41">
        <f>SUM(P6:P9)</f>
        <v>0</v>
      </c>
      <c r="Q10" s="41">
        <f>SUM(Q6:Q9)</f>
        <v>69</v>
      </c>
      <c r="R10" s="42">
        <f>IFERROR(Q10/N10,"-")</f>
        <v>0.20720720720721</v>
      </c>
      <c r="S10" s="76">
        <f>SUM(S6:S9)</f>
        <v>6</v>
      </c>
      <c r="T10" s="76">
        <f>SUM(T6:T9)</f>
        <v>16</v>
      </c>
      <c r="U10" s="42">
        <f>IFERROR(S10/Q10,"-")</f>
        <v>0.08695652173913</v>
      </c>
      <c r="V10" s="43">
        <f>IFERROR(K10/Q10,"-")</f>
        <v>5362.3188405797</v>
      </c>
      <c r="W10" s="44">
        <f>SUM(W6:W9)</f>
        <v>16</v>
      </c>
      <c r="X10" s="42">
        <f>IFERROR(W10/Q10,"-")</f>
        <v>0.23188405797101</v>
      </c>
      <c r="Y10" s="179">
        <f>SUM(Y6:Y9)</f>
        <v>2189040</v>
      </c>
      <c r="Z10" s="179">
        <f>IFERROR(Y10/Q10,"-")</f>
        <v>31725.217391304</v>
      </c>
      <c r="AA10" s="179">
        <f>IFERROR(Y10/W10,"-")</f>
        <v>136815</v>
      </c>
      <c r="AB10" s="179">
        <f>Y10-K10</f>
        <v>1819040</v>
      </c>
      <c r="AC10" s="45">
        <f>Y10/K10</f>
        <v>5.9163243243243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