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<sst xmlns="http://schemas.openxmlformats.org/spreadsheetml/2006/main" uniqueCount="98">
  <si>
    <t>07月</t>
  </si>
  <si>
    <t>りんご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</si>
  <si>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</si>
  <si>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</si>
  <si>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</si>
  <si>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</si>
  <si>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</si>
  <si>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</si>
  <si>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</si>
  <si>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</si>
  <si>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</si>
  <si>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</si>
  <si>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</si>
  <si>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</si>
  <si>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</si>
  <si>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</si>
  <si>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</si>
  <si>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</si>
  <si>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</si>
  <si>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</si>
  <si>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</si>
  <si>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</si>
  <si>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</si>
  <si>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</si>
  <si>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</si>
  <si>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</si>
  <si>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</si>
  <si>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</si>
  <si>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</si>
  <si>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</si>
  <si>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</si>
  <si>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</si>
  <si>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</si>
  <si>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</si>
  <si>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</si>
  <si>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</si>
  <si>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</si>
  <si>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</si>
  <si>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</si>
  <si>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</si>
  <si>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</si>
  <si>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</si>
  <si>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</si>
  <si>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</si>
  <si>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</si>
  <si>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</si>
  <si>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</si>
  <si>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</si>
  <si>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</si>
  <si>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</si>
  <si>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</si>
  <si>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</si>
  <si>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</si>
  <si>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</si>
  <si>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</si>
  <si>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</si>
  <si>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</si>
  <si>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ks456</t>
  </si>
  <si>
    <t>インターカラー</t>
  </si>
  <si>
    <t>①大正版（栗山絵麻）</t>
  </si>
  <si>
    <t>174「え！？女性3人とたった3000円で！？」</t>
  </si>
  <si>
    <t>TOP</t>
  </si>
  <si>
    <t>スポニチ関東</t>
  </si>
  <si>
    <t>半2段つかみ20段保証</t>
  </si>
  <si>
    <t>20段保証</t>
  </si>
  <si>
    <t>ks457</t>
  </si>
  <si>
    <t>②旧デイリー風（栗山絵麻）</t>
  </si>
  <si>
    <t>175「誘われるようにして、待つべし！待つべし！待つべし！」</t>
  </si>
  <si>
    <t>ks458</t>
  </si>
  <si>
    <t>③右女3（栗山絵麻）</t>
  </si>
  <si>
    <t>176「えー？そんなに？俺、15人としか会ってないわ」</t>
  </si>
  <si>
    <t>ks459</t>
  </si>
  <si>
    <t>④黒：右女3（栗山絵麻）</t>
  </si>
  <si>
    <t>177「人生における最高の出会い」</t>
  </si>
  <si>
    <t>ks460</t>
  </si>
  <si>
    <t>(空電共通)</t>
  </si>
  <si>
    <t>空電</t>
  </si>
  <si>
    <t>ks461</t>
  </si>
  <si>
    <t>①求人風（栗山絵麻）</t>
  </si>
  <si>
    <t>デイリースポーツ関西</t>
  </si>
  <si>
    <t>ks462</t>
  </si>
  <si>
    <t>②黒：右女3（栗山絵麻）</t>
  </si>
  <si>
    <t>ks463</t>
  </si>
  <si>
    <t>③興奮版（栗山絵麻）</t>
  </si>
  <si>
    <t>ks464</t>
  </si>
  <si>
    <t>④大正版（栗山絵麻）</t>
  </si>
  <si>
    <t>ks465</t>
  </si>
  <si>
    <t>新聞 TOTAL</t>
  </si>
  <si>
    <t>●雑誌 広告</t>
  </si>
  <si>
    <t>rz039</t>
  </si>
  <si>
    <t>ぶんか社</t>
  </si>
  <si>
    <t>黄色黒版（栗山絵麻）</t>
  </si>
  <si>
    <t>もう50代の熟女だけど</t>
  </si>
  <si>
    <t>EX MAX</t>
  </si>
  <si>
    <t>表4</t>
  </si>
  <si>
    <t>7月26日(月)</t>
  </si>
  <si>
    <t>rz040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</si>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</sst>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400000</v>
      </c>
      <c r="L6" s="79">
        <v>39</v>
      </c>
      <c r="M6" s="79">
        <v>0</v>
      </c>
      <c r="N6" s="79">
        <v>88</v>
      </c>
      <c r="O6" s="88">
        <v>9</v>
      </c>
      <c r="P6" s="89">
        <v>0</v>
      </c>
      <c r="Q6" s="90">
        <f>O6+P6</f>
        <v>9</v>
      </c>
      <c r="R6" s="80">
        <f>IFERROR(Q6/N6,"-")</f>
        <v>0.10227272727273</v>
      </c>
      <c r="S6" s="79">
        <v>1</v>
      </c>
      <c r="T6" s="79">
        <v>3</v>
      </c>
      <c r="U6" s="80">
        <f>IFERROR(T6/(Q6),"-")</f>
        <v>0.33333333333333</v>
      </c>
      <c r="V6" s="81">
        <f>IFERROR(K6/SUM(Q6:Q10),"-")</f>
        <v>10256.41025641</v>
      </c>
      <c r="W6" s="82">
        <v>2</v>
      </c>
      <c r="X6" s="80">
        <f>IF(Q6=0,"-",W6/Q6)</f>
        <v>0.22222222222222</v>
      </c>
      <c r="Y6" s="181">
        <v>81000</v>
      </c>
      <c r="Z6" s="182">
        <f>IFERROR(Y6/Q6,"-")</f>
        <v>9000</v>
      </c>
      <c r="AA6" s="182">
        <f>IFERROR(Y6/W6,"-")</f>
        <v>40500</v>
      </c>
      <c r="AB6" s="176">
        <f>SUM(Y6:Y10)-SUM(K6:K10)</f>
        <v>-208000</v>
      </c>
      <c r="AC6" s="83">
        <f>SUM(Y6:Y10)/SUM(K6:K10)</f>
        <v>0.48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0.11111111111111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0.11111111111111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0.22222222222222</v>
      </c>
      <c r="BQ6" s="118">
        <v>1</v>
      </c>
      <c r="BR6" s="119">
        <f>IFERROR(BQ6/BO6,"-")</f>
        <v>0.5</v>
      </c>
      <c r="BS6" s="120">
        <v>13000</v>
      </c>
      <c r="BT6" s="121">
        <f>IFERROR(BS6/BO6,"-")</f>
        <v>6500</v>
      </c>
      <c r="BU6" s="122"/>
      <c r="BV6" s="122"/>
      <c r="BW6" s="122">
        <v>1</v>
      </c>
      <c r="BX6" s="123">
        <v>3</v>
      </c>
      <c r="BY6" s="124">
        <f>IF(Q6=0,"",IF(BX6=0,"",(BX6/Q6)))</f>
        <v>0.33333333333333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2</v>
      </c>
      <c r="CH6" s="131">
        <f>IF(Q6=0,"",IF(CG6=0,"",(CG6/Q6)))</f>
        <v>0.22222222222222</v>
      </c>
      <c r="CI6" s="132">
        <v>1</v>
      </c>
      <c r="CJ6" s="133">
        <f>IFERROR(CI6/CG6,"-")</f>
        <v>0.5</v>
      </c>
      <c r="CK6" s="134">
        <v>68000</v>
      </c>
      <c r="CL6" s="135">
        <f>IFERROR(CK6/CG6,"-")</f>
        <v>34000</v>
      </c>
      <c r="CM6" s="136"/>
      <c r="CN6" s="136"/>
      <c r="CO6" s="136">
        <v>1</v>
      </c>
      <c r="CP6" s="137">
        <v>2</v>
      </c>
      <c r="CQ6" s="138">
        <v>81000</v>
      </c>
      <c r="CR6" s="138">
        <v>68000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/>
      <c r="I7" s="87" t="s">
        <v>63</v>
      </c>
      <c r="J7" s="87"/>
      <c r="K7" s="176"/>
      <c r="L7" s="79">
        <v>26</v>
      </c>
      <c r="M7" s="79">
        <v>0</v>
      </c>
      <c r="N7" s="79">
        <v>115</v>
      </c>
      <c r="O7" s="88">
        <v>8</v>
      </c>
      <c r="P7" s="89">
        <v>0</v>
      </c>
      <c r="Q7" s="90">
        <f>O7+P7</f>
        <v>8</v>
      </c>
      <c r="R7" s="80">
        <f>IFERROR(Q7/N7,"-")</f>
        <v>0.069565217391304</v>
      </c>
      <c r="S7" s="79">
        <v>1</v>
      </c>
      <c r="T7" s="79">
        <v>4</v>
      </c>
      <c r="U7" s="80">
        <f>IFERROR(T7/(Q7),"-")</f>
        <v>0.5</v>
      </c>
      <c r="V7" s="81"/>
      <c r="W7" s="82">
        <v>2</v>
      </c>
      <c r="X7" s="80">
        <f>IF(Q7=0,"-",W7/Q7)</f>
        <v>0.25</v>
      </c>
      <c r="Y7" s="181">
        <v>7000</v>
      </c>
      <c r="Z7" s="182">
        <f>IFERROR(Y7/Q7,"-")</f>
        <v>875</v>
      </c>
      <c r="AA7" s="182">
        <f>IFERROR(Y7/W7,"-")</f>
        <v>3500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0.375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0.125</v>
      </c>
      <c r="BQ7" s="118">
        <v>1</v>
      </c>
      <c r="BR7" s="119">
        <f>IFERROR(BQ7/BO7,"-")</f>
        <v>1</v>
      </c>
      <c r="BS7" s="120">
        <v>4000</v>
      </c>
      <c r="BT7" s="121">
        <f>IFERROR(BS7/BO7,"-")</f>
        <v>4000</v>
      </c>
      <c r="BU7" s="122">
        <v>1</v>
      </c>
      <c r="BV7" s="122"/>
      <c r="BW7" s="122"/>
      <c r="BX7" s="123">
        <v>4</v>
      </c>
      <c r="BY7" s="124">
        <f>IF(Q7=0,"",IF(BX7=0,"",(BX7/Q7)))</f>
        <v>0.5</v>
      </c>
      <c r="BZ7" s="125">
        <v>1</v>
      </c>
      <c r="CA7" s="126">
        <f>IFERROR(BZ7/BX7,"-")</f>
        <v>0.25</v>
      </c>
      <c r="CB7" s="127">
        <v>3000</v>
      </c>
      <c r="CC7" s="128">
        <f>IFERROR(CB7/BX7,"-")</f>
        <v>750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7000</v>
      </c>
      <c r="CR7" s="138">
        <v>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/>
      <c r="I8" s="87" t="s">
        <v>63</v>
      </c>
      <c r="J8" s="87"/>
      <c r="K8" s="176"/>
      <c r="L8" s="79">
        <v>6</v>
      </c>
      <c r="M8" s="79">
        <v>0</v>
      </c>
      <c r="N8" s="79">
        <v>52</v>
      </c>
      <c r="O8" s="88">
        <v>2</v>
      </c>
      <c r="P8" s="89">
        <v>0</v>
      </c>
      <c r="Q8" s="90">
        <f>O8+P8</f>
        <v>2</v>
      </c>
      <c r="R8" s="80">
        <f>IFERROR(Q8/N8,"-")</f>
        <v>0.038461538461538</v>
      </c>
      <c r="S8" s="79">
        <v>0</v>
      </c>
      <c r="T8" s="79">
        <v>1</v>
      </c>
      <c r="U8" s="80">
        <f>IFERROR(T8/(Q8),"-")</f>
        <v>0.5</v>
      </c>
      <c r="V8" s="81"/>
      <c r="W8" s="82">
        <v>1</v>
      </c>
      <c r="X8" s="80">
        <f>IF(Q8=0,"-",W8/Q8)</f>
        <v>0.5</v>
      </c>
      <c r="Y8" s="181">
        <v>3000</v>
      </c>
      <c r="Z8" s="182">
        <f>IFERROR(Y8/Q8,"-")</f>
        <v>1500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>
        <v>1</v>
      </c>
      <c r="BR8" s="119">
        <f>IFERROR(BQ8/BO8,"-")</f>
        <v>1</v>
      </c>
      <c r="BS8" s="120">
        <v>3000</v>
      </c>
      <c r="BT8" s="121">
        <f>IFERROR(BS8/BO8,"-")</f>
        <v>3000</v>
      </c>
      <c r="BU8" s="122">
        <v>1</v>
      </c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0.5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1</v>
      </c>
      <c r="CQ8" s="138">
        <v>3000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72</v>
      </c>
      <c r="F9" s="184" t="s">
        <v>73</v>
      </c>
      <c r="G9" s="184" t="s">
        <v>61</v>
      </c>
      <c r="H9" s="87"/>
      <c r="I9" s="87" t="s">
        <v>63</v>
      </c>
      <c r="J9" s="87"/>
      <c r="K9" s="176"/>
      <c r="L9" s="79">
        <v>9</v>
      </c>
      <c r="M9" s="79">
        <v>0</v>
      </c>
      <c r="N9" s="79">
        <v>56</v>
      </c>
      <c r="O9" s="88">
        <v>0</v>
      </c>
      <c r="P9" s="89">
        <v>1</v>
      </c>
      <c r="Q9" s="90">
        <f>O9+P9</f>
        <v>1</v>
      </c>
      <c r="R9" s="80">
        <f>IFERROR(Q9/N9,"-")</f>
        <v>0.017857142857143</v>
      </c>
      <c r="S9" s="79">
        <v>0</v>
      </c>
      <c r="T9" s="79">
        <v>1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75</v>
      </c>
      <c r="G10" s="184" t="s">
        <v>76</v>
      </c>
      <c r="H10" s="87"/>
      <c r="I10" s="87"/>
      <c r="J10" s="87"/>
      <c r="K10" s="176"/>
      <c r="L10" s="79">
        <v>481</v>
      </c>
      <c r="M10" s="79">
        <v>75</v>
      </c>
      <c r="N10" s="79">
        <v>105</v>
      </c>
      <c r="O10" s="88">
        <v>19</v>
      </c>
      <c r="P10" s="89">
        <v>0</v>
      </c>
      <c r="Q10" s="90">
        <f>O10+P10</f>
        <v>19</v>
      </c>
      <c r="R10" s="80">
        <f>IFERROR(Q10/N10,"-")</f>
        <v>0.18095238095238</v>
      </c>
      <c r="S10" s="79">
        <v>4</v>
      </c>
      <c r="T10" s="79">
        <v>3</v>
      </c>
      <c r="U10" s="80">
        <f>IFERROR(T10/(Q10),"-")</f>
        <v>0.15789473684211</v>
      </c>
      <c r="V10" s="81"/>
      <c r="W10" s="82">
        <v>5</v>
      </c>
      <c r="X10" s="80">
        <f>IF(Q10=0,"-",W10/Q10)</f>
        <v>0.26315789473684</v>
      </c>
      <c r="Y10" s="181">
        <v>101000</v>
      </c>
      <c r="Z10" s="182">
        <f>IFERROR(Y10/Q10,"-")</f>
        <v>5315.7894736842</v>
      </c>
      <c r="AA10" s="182">
        <f>IFERROR(Y10/W10,"-")</f>
        <v>20200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0.052631578947368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0.052631578947368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8</v>
      </c>
      <c r="BP10" s="117">
        <f>IF(Q10=0,"",IF(BO10=0,"",(BO10/Q10)))</f>
        <v>0.42105263157895</v>
      </c>
      <c r="BQ10" s="118">
        <v>2</v>
      </c>
      <c r="BR10" s="119">
        <f>IFERROR(BQ10/BO10,"-")</f>
        <v>0.25</v>
      </c>
      <c r="BS10" s="120">
        <v>69000</v>
      </c>
      <c r="BT10" s="121">
        <f>IFERROR(BS10/BO10,"-")</f>
        <v>8625</v>
      </c>
      <c r="BU10" s="122">
        <v>1</v>
      </c>
      <c r="BV10" s="122"/>
      <c r="BW10" s="122">
        <v>1</v>
      </c>
      <c r="BX10" s="123">
        <v>6</v>
      </c>
      <c r="BY10" s="124">
        <f>IF(Q10=0,"",IF(BX10=0,"",(BX10/Q10)))</f>
        <v>0.31578947368421</v>
      </c>
      <c r="BZ10" s="125">
        <v>2</v>
      </c>
      <c r="CA10" s="126">
        <f>IFERROR(BZ10/BX10,"-")</f>
        <v>0.33333333333333</v>
      </c>
      <c r="CB10" s="127">
        <v>29000</v>
      </c>
      <c r="CC10" s="128">
        <f>IFERROR(CB10/BX10,"-")</f>
        <v>4833.3333333333</v>
      </c>
      <c r="CD10" s="129"/>
      <c r="CE10" s="129"/>
      <c r="CF10" s="129">
        <v>2</v>
      </c>
      <c r="CG10" s="130">
        <v>3</v>
      </c>
      <c r="CH10" s="131">
        <f>IF(Q10=0,"",IF(CG10=0,"",(CG10/Q10)))</f>
        <v>0.15789473684211</v>
      </c>
      <c r="CI10" s="132">
        <v>1</v>
      </c>
      <c r="CJ10" s="133">
        <f>IFERROR(CI10/CG10,"-")</f>
        <v>0.33333333333333</v>
      </c>
      <c r="CK10" s="134">
        <v>3000</v>
      </c>
      <c r="CL10" s="135">
        <f>IFERROR(CK10/CG10,"-")</f>
        <v>1000</v>
      </c>
      <c r="CM10" s="136">
        <v>1</v>
      </c>
      <c r="CN10" s="136"/>
      <c r="CO10" s="136"/>
      <c r="CP10" s="137">
        <v>5</v>
      </c>
      <c r="CQ10" s="138">
        <v>101000</v>
      </c>
      <c r="CR10" s="138">
        <v>66000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0.35333333333333</v>
      </c>
      <c r="B11" s="184" t="s">
        <v>77</v>
      </c>
      <c r="C11" s="184" t="s">
        <v>58</v>
      </c>
      <c r="D11" s="184"/>
      <c r="E11" s="184" t="s">
        <v>78</v>
      </c>
      <c r="F11" s="184" t="s">
        <v>60</v>
      </c>
      <c r="G11" s="184" t="s">
        <v>61</v>
      </c>
      <c r="H11" s="87" t="s">
        <v>79</v>
      </c>
      <c r="I11" s="87" t="s">
        <v>63</v>
      </c>
      <c r="J11" s="87" t="s">
        <v>64</v>
      </c>
      <c r="K11" s="176">
        <v>300000</v>
      </c>
      <c r="L11" s="79">
        <v>16</v>
      </c>
      <c r="M11" s="79">
        <v>0</v>
      </c>
      <c r="N11" s="79">
        <v>91</v>
      </c>
      <c r="O11" s="88">
        <v>3</v>
      </c>
      <c r="P11" s="89">
        <v>0</v>
      </c>
      <c r="Q11" s="90">
        <f>O11+P11</f>
        <v>3</v>
      </c>
      <c r="R11" s="80">
        <f>IFERROR(Q11/N11,"-")</f>
        <v>0.032967032967033</v>
      </c>
      <c r="S11" s="79">
        <v>0</v>
      </c>
      <c r="T11" s="79">
        <v>1</v>
      </c>
      <c r="U11" s="80">
        <f>IFERROR(T11/(Q11),"-")</f>
        <v>0.33333333333333</v>
      </c>
      <c r="V11" s="81">
        <f>IFERROR(K11/SUM(Q11:Q15),"-")</f>
        <v>11111.111111111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SUM(Y11:Y15)-SUM(K11:K15)</f>
        <v>-194000</v>
      </c>
      <c r="AC11" s="83">
        <f>SUM(Y11:Y15)/SUM(K11:K15)</f>
        <v>0.35333333333333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0.33333333333333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0.33333333333333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81</v>
      </c>
      <c r="F12" s="184" t="s">
        <v>67</v>
      </c>
      <c r="G12" s="184" t="s">
        <v>61</v>
      </c>
      <c r="H12" s="87"/>
      <c r="I12" s="87" t="s">
        <v>63</v>
      </c>
      <c r="J12" s="87"/>
      <c r="K12" s="176"/>
      <c r="L12" s="79">
        <v>7</v>
      </c>
      <c r="M12" s="79">
        <v>0</v>
      </c>
      <c r="N12" s="79">
        <v>93</v>
      </c>
      <c r="O12" s="88">
        <v>2</v>
      </c>
      <c r="P12" s="89">
        <v>0</v>
      </c>
      <c r="Q12" s="90">
        <f>O12+P12</f>
        <v>2</v>
      </c>
      <c r="R12" s="80">
        <f>IFERROR(Q12/N12,"-")</f>
        <v>0.021505376344086</v>
      </c>
      <c r="S12" s="79">
        <v>0</v>
      </c>
      <c r="T12" s="79">
        <v>1</v>
      </c>
      <c r="U12" s="80">
        <f>IFERROR(T12/(Q12),"-")</f>
        <v>0.5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70</v>
      </c>
      <c r="G13" s="184" t="s">
        <v>61</v>
      </c>
      <c r="H13" s="87"/>
      <c r="I13" s="87" t="s">
        <v>63</v>
      </c>
      <c r="J13" s="87"/>
      <c r="K13" s="176"/>
      <c r="L13" s="79">
        <v>12</v>
      </c>
      <c r="M13" s="79">
        <v>0</v>
      </c>
      <c r="N13" s="79">
        <v>100</v>
      </c>
      <c r="O13" s="88">
        <v>3</v>
      </c>
      <c r="P13" s="89">
        <v>0</v>
      </c>
      <c r="Q13" s="90">
        <f>O13+P13</f>
        <v>3</v>
      </c>
      <c r="R13" s="80">
        <f>IFERROR(Q13/N13,"-")</f>
        <v>0.03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0.33333333333333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0.66666666666667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85</v>
      </c>
      <c r="F14" s="184" t="s">
        <v>73</v>
      </c>
      <c r="G14" s="184" t="s">
        <v>61</v>
      </c>
      <c r="H14" s="87"/>
      <c r="I14" s="87" t="s">
        <v>63</v>
      </c>
      <c r="J14" s="87"/>
      <c r="K14" s="176"/>
      <c r="L14" s="79">
        <v>8</v>
      </c>
      <c r="M14" s="79">
        <v>0</v>
      </c>
      <c r="N14" s="79">
        <v>67</v>
      </c>
      <c r="O14" s="88">
        <v>2</v>
      </c>
      <c r="P14" s="89">
        <v>0</v>
      </c>
      <c r="Q14" s="90">
        <f>O14+P14</f>
        <v>2</v>
      </c>
      <c r="R14" s="80">
        <f>IFERROR(Q14/N14,"-")</f>
        <v>0.029850746268657</v>
      </c>
      <c r="S14" s="79">
        <v>0</v>
      </c>
      <c r="T14" s="79">
        <v>1</v>
      </c>
      <c r="U14" s="80">
        <f>IFERROR(T14/(Q14),"-")</f>
        <v>0.5</v>
      </c>
      <c r="V14" s="81"/>
      <c r="W14" s="82">
        <v>1</v>
      </c>
      <c r="X14" s="80">
        <f>IF(Q14=0,"-",W14/Q14)</f>
        <v>0.5</v>
      </c>
      <c r="Y14" s="181">
        <v>40000</v>
      </c>
      <c r="Z14" s="182">
        <f>IFERROR(Y14/Q14,"-")</f>
        <v>20000</v>
      </c>
      <c r="AA14" s="182">
        <f>IFERROR(Y14/W14,"-")</f>
        <v>40000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0.5</v>
      </c>
      <c r="AP14" s="97">
        <v>1</v>
      </c>
      <c r="AQ14" s="99">
        <f>IFERROR(AP14/AN14,"-")</f>
        <v>1</v>
      </c>
      <c r="AR14" s="100">
        <v>40000</v>
      </c>
      <c r="AS14" s="101">
        <f>IFERROR(AR14/AN14,"-")</f>
        <v>40000</v>
      </c>
      <c r="AT14" s="102"/>
      <c r="AU14" s="102"/>
      <c r="AV14" s="102">
        <v>1</v>
      </c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40000</v>
      </c>
      <c r="CR14" s="138">
        <v>40000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75</v>
      </c>
      <c r="F15" s="184" t="s">
        <v>75</v>
      </c>
      <c r="G15" s="184" t="s">
        <v>76</v>
      </c>
      <c r="H15" s="87"/>
      <c r="I15" s="87"/>
      <c r="J15" s="87"/>
      <c r="K15" s="176"/>
      <c r="L15" s="79">
        <v>159</v>
      </c>
      <c r="M15" s="79">
        <v>82</v>
      </c>
      <c r="N15" s="79">
        <v>52</v>
      </c>
      <c r="O15" s="88">
        <v>17</v>
      </c>
      <c r="P15" s="89">
        <v>0</v>
      </c>
      <c r="Q15" s="90">
        <f>O15+P15</f>
        <v>17</v>
      </c>
      <c r="R15" s="80">
        <f>IFERROR(Q15/N15,"-")</f>
        <v>0.32692307692308</v>
      </c>
      <c r="S15" s="79">
        <v>3</v>
      </c>
      <c r="T15" s="79">
        <v>4</v>
      </c>
      <c r="U15" s="80">
        <f>IFERROR(T15/(Q15),"-")</f>
        <v>0.23529411764706</v>
      </c>
      <c r="V15" s="81"/>
      <c r="W15" s="82">
        <v>6</v>
      </c>
      <c r="X15" s="80">
        <f>IF(Q15=0,"-",W15/Q15)</f>
        <v>0.35294117647059</v>
      </c>
      <c r="Y15" s="181">
        <v>66000</v>
      </c>
      <c r="Z15" s="182">
        <f>IFERROR(Y15/Q15,"-")</f>
        <v>3882.3529411765</v>
      </c>
      <c r="AA15" s="182">
        <f>IFERROR(Y15/W15,"-")</f>
        <v>11000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0.058823529411765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6</v>
      </c>
      <c r="BP15" s="117">
        <f>IF(Q15=0,"",IF(BO15=0,"",(BO15/Q15)))</f>
        <v>0.35294117647059</v>
      </c>
      <c r="BQ15" s="118">
        <v>1</v>
      </c>
      <c r="BR15" s="119">
        <f>IFERROR(BQ15/BO15,"-")</f>
        <v>0.16666666666667</v>
      </c>
      <c r="BS15" s="120">
        <v>3000</v>
      </c>
      <c r="BT15" s="121">
        <f>IFERROR(BS15/BO15,"-")</f>
        <v>500</v>
      </c>
      <c r="BU15" s="122">
        <v>1</v>
      </c>
      <c r="BV15" s="122"/>
      <c r="BW15" s="122"/>
      <c r="BX15" s="123">
        <v>8</v>
      </c>
      <c r="BY15" s="124">
        <f>IF(Q15=0,"",IF(BX15=0,"",(BX15/Q15)))</f>
        <v>0.47058823529412</v>
      </c>
      <c r="BZ15" s="125">
        <v>4</v>
      </c>
      <c r="CA15" s="126">
        <f>IFERROR(BZ15/BX15,"-")</f>
        <v>0.5</v>
      </c>
      <c r="CB15" s="127">
        <v>57000</v>
      </c>
      <c r="CC15" s="128">
        <f>IFERROR(CB15/BX15,"-")</f>
        <v>7125</v>
      </c>
      <c r="CD15" s="129">
        <v>1</v>
      </c>
      <c r="CE15" s="129">
        <v>1</v>
      </c>
      <c r="CF15" s="129">
        <v>2</v>
      </c>
      <c r="CG15" s="130">
        <v>2</v>
      </c>
      <c r="CH15" s="131">
        <f>IF(Q15=0,"",IF(CG15=0,"",(CG15/Q15)))</f>
        <v>0.11764705882353</v>
      </c>
      <c r="CI15" s="132">
        <v>1</v>
      </c>
      <c r="CJ15" s="133">
        <f>IFERROR(CI15/CG15,"-")</f>
        <v>0.5</v>
      </c>
      <c r="CK15" s="134">
        <v>6000</v>
      </c>
      <c r="CL15" s="135">
        <f>IFERROR(CK15/CG15,"-")</f>
        <v>3000</v>
      </c>
      <c r="CM15" s="136"/>
      <c r="CN15" s="136">
        <v>1</v>
      </c>
      <c r="CO15" s="136"/>
      <c r="CP15" s="137">
        <v>6</v>
      </c>
      <c r="CQ15" s="138">
        <v>66000</v>
      </c>
      <c r="CR15" s="138">
        <v>36000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0.42571428571429</v>
      </c>
      <c r="B18" s="39"/>
      <c r="C18" s="39"/>
      <c r="D18" s="39"/>
      <c r="E18" s="39"/>
      <c r="F18" s="39"/>
      <c r="G18" s="39"/>
      <c r="H18" s="40" t="s">
        <v>87</v>
      </c>
      <c r="I18" s="40"/>
      <c r="J18" s="40"/>
      <c r="K18" s="179">
        <f>SUM(K6:K17)</f>
        <v>700000</v>
      </c>
      <c r="L18" s="41">
        <f>SUM(L6:L17)</f>
        <v>763</v>
      </c>
      <c r="M18" s="41">
        <f>SUM(M6:M17)</f>
        <v>157</v>
      </c>
      <c r="N18" s="41">
        <f>SUM(N6:N17)</f>
        <v>819</v>
      </c>
      <c r="O18" s="41">
        <f>SUM(O6:O17)</f>
        <v>65</v>
      </c>
      <c r="P18" s="41">
        <f>SUM(P6:P17)</f>
        <v>1</v>
      </c>
      <c r="Q18" s="41">
        <f>SUM(Q6:Q17)</f>
        <v>66</v>
      </c>
      <c r="R18" s="42">
        <f>IFERROR(Q18/N18,"-")</f>
        <v>0.080586080586081</v>
      </c>
      <c r="S18" s="76">
        <f>SUM(S6:S17)</f>
        <v>9</v>
      </c>
      <c r="T18" s="76">
        <f>SUM(T6:T17)</f>
        <v>19</v>
      </c>
      <c r="U18" s="42">
        <f>IFERROR(S18/Q18,"-")</f>
        <v>0.13636363636364</v>
      </c>
      <c r="V18" s="43">
        <f>IFERROR(K18/Q18,"-")</f>
        <v>10606.060606061</v>
      </c>
      <c r="W18" s="44">
        <f>SUM(W6:W17)</f>
        <v>17</v>
      </c>
      <c r="X18" s="42">
        <f>IFERROR(W18/Q18,"-")</f>
        <v>0.25757575757576</v>
      </c>
      <c r="Y18" s="179">
        <f>SUM(Y6:Y17)</f>
        <v>298000</v>
      </c>
      <c r="Z18" s="179">
        <f>IFERROR(Y18/Q18,"-")</f>
        <v>4515.1515151515</v>
      </c>
      <c r="AA18" s="179">
        <f>IFERROR(Y18/W18,"-")</f>
        <v>17529.411764706</v>
      </c>
      <c r="AB18" s="179">
        <f>Y18-K18</f>
        <v>-402000</v>
      </c>
      <c r="AC18" s="45">
        <f>Y18/K18</f>
        <v>0.42571428571429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5"/>
    <mergeCell ref="K11:K15"/>
    <mergeCell ref="V11:V15"/>
    <mergeCell ref="AB11:AB15"/>
    <mergeCell ref="AC11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15.5</v>
      </c>
      <c r="B6" s="184" t="s">
        <v>89</v>
      </c>
      <c r="C6" s="184" t="s">
        <v>58</v>
      </c>
      <c r="D6" s="184" t="s">
        <v>90</v>
      </c>
      <c r="E6" s="184" t="s">
        <v>91</v>
      </c>
      <c r="F6" s="184" t="s">
        <v>92</v>
      </c>
      <c r="G6" s="184" t="s">
        <v>61</v>
      </c>
      <c r="H6" s="87" t="s">
        <v>93</v>
      </c>
      <c r="I6" s="87" t="s">
        <v>94</v>
      </c>
      <c r="J6" s="87" t="s">
        <v>95</v>
      </c>
      <c r="K6" s="176">
        <v>80000</v>
      </c>
      <c r="L6" s="79">
        <v>41</v>
      </c>
      <c r="M6" s="79">
        <v>0</v>
      </c>
      <c r="N6" s="79">
        <v>110</v>
      </c>
      <c r="O6" s="88">
        <v>20</v>
      </c>
      <c r="P6" s="89">
        <v>1</v>
      </c>
      <c r="Q6" s="90">
        <f>O6+P6</f>
        <v>21</v>
      </c>
      <c r="R6" s="80">
        <f>IFERROR(Q6/N6,"-")</f>
        <v>0.19090909090909</v>
      </c>
      <c r="S6" s="79">
        <v>0</v>
      </c>
      <c r="T6" s="79">
        <v>9</v>
      </c>
      <c r="U6" s="80">
        <f>IFERROR(T6/(Q6),"-")</f>
        <v>0.42857142857143</v>
      </c>
      <c r="V6" s="81">
        <f>IFERROR(K6/SUM(Q6:Q7),"-")</f>
        <v>1538.4615384615</v>
      </c>
      <c r="W6" s="82">
        <v>1</v>
      </c>
      <c r="X6" s="80">
        <f>IF(Q6=0,"-",W6/Q6)</f>
        <v>0.047619047619048</v>
      </c>
      <c r="Y6" s="181">
        <v>6000</v>
      </c>
      <c r="Z6" s="182">
        <f>IFERROR(Y6/Q6,"-")</f>
        <v>285.71428571429</v>
      </c>
      <c r="AA6" s="182">
        <f>IFERROR(Y6/W6,"-")</f>
        <v>6000</v>
      </c>
      <c r="AB6" s="176">
        <f>SUM(Y6:Y7)-SUM(K6:K7)</f>
        <v>1160000</v>
      </c>
      <c r="AC6" s="83">
        <f>SUM(Y6:Y7)/SUM(K6:K7)</f>
        <v>15.5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14</v>
      </c>
      <c r="AO6" s="98">
        <f>IF(Q6=0,"",IF(AN6=0,"",(AN6/Q6)))</f>
        <v>0.66666666666667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6</v>
      </c>
      <c r="BG6" s="110">
        <f>IF(Q6=0,"",IF(BF6=0,"",(BF6/Q6)))</f>
        <v>0.28571428571429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0.047619047619048</v>
      </c>
      <c r="BQ6" s="118">
        <v>1</v>
      </c>
      <c r="BR6" s="119">
        <f>IFERROR(BQ6/BO6,"-")</f>
        <v>1</v>
      </c>
      <c r="BS6" s="120">
        <v>6000</v>
      </c>
      <c r="BT6" s="121">
        <f>IFERROR(BS6/BO6,"-")</f>
        <v>6000</v>
      </c>
      <c r="BU6" s="122"/>
      <c r="BV6" s="122">
        <v>1</v>
      </c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6000</v>
      </c>
      <c r="CR6" s="138">
        <v>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96</v>
      </c>
      <c r="C7" s="184" t="s">
        <v>58</v>
      </c>
      <c r="D7" s="184"/>
      <c r="E7" s="184"/>
      <c r="F7" s="184"/>
      <c r="G7" s="184" t="s">
        <v>76</v>
      </c>
      <c r="H7" s="87"/>
      <c r="I7" s="87"/>
      <c r="J7" s="87"/>
      <c r="K7" s="176"/>
      <c r="L7" s="79">
        <v>82</v>
      </c>
      <c r="M7" s="79">
        <v>53</v>
      </c>
      <c r="N7" s="79">
        <v>32</v>
      </c>
      <c r="O7" s="88">
        <v>30</v>
      </c>
      <c r="P7" s="89">
        <v>1</v>
      </c>
      <c r="Q7" s="90">
        <f>O7+P7</f>
        <v>31</v>
      </c>
      <c r="R7" s="80">
        <f>IFERROR(Q7/N7,"-")</f>
        <v>0.96875</v>
      </c>
      <c r="S7" s="79">
        <v>3</v>
      </c>
      <c r="T7" s="79">
        <v>5</v>
      </c>
      <c r="U7" s="80">
        <f>IFERROR(T7/(Q7),"-")</f>
        <v>0.16129032258065</v>
      </c>
      <c r="V7" s="81"/>
      <c r="W7" s="82">
        <v>5</v>
      </c>
      <c r="X7" s="80">
        <f>IF(Q7=0,"-",W7/Q7)</f>
        <v>0.16129032258065</v>
      </c>
      <c r="Y7" s="181">
        <v>1234000</v>
      </c>
      <c r="Z7" s="182">
        <f>IFERROR(Y7/Q7,"-")</f>
        <v>39806.451612903</v>
      </c>
      <c r="AA7" s="182">
        <f>IFERROR(Y7/W7,"-")</f>
        <v>246800</v>
      </c>
      <c r="AB7" s="176"/>
      <c r="AC7" s="83"/>
      <c r="AD7" s="77"/>
      <c r="AE7" s="91">
        <v>2</v>
      </c>
      <c r="AF7" s="92">
        <f>IF(Q7=0,"",IF(AE7=0,"",(AE7/Q7)))</f>
        <v>0.064516129032258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9</v>
      </c>
      <c r="AO7" s="98">
        <f>IF(Q7=0,"",IF(AN7=0,"",(AN7/Q7)))</f>
        <v>0.29032258064516</v>
      </c>
      <c r="AP7" s="97">
        <v>1</v>
      </c>
      <c r="AQ7" s="99">
        <f>IFERROR(AP7/AN7,"-")</f>
        <v>0.11111111111111</v>
      </c>
      <c r="AR7" s="100">
        <v>6000</v>
      </c>
      <c r="AS7" s="101">
        <f>IFERROR(AR7/AN7,"-")</f>
        <v>666.66666666667</v>
      </c>
      <c r="AT7" s="102"/>
      <c r="AU7" s="102">
        <v>1</v>
      </c>
      <c r="AV7" s="102"/>
      <c r="AW7" s="103">
        <v>4</v>
      </c>
      <c r="AX7" s="104">
        <f>IF(Q7=0,"",IF(AW7=0,"",(AW7/Q7)))</f>
        <v>0.12903225806452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0.19354838709677</v>
      </c>
      <c r="BH7" s="109">
        <v>1</v>
      </c>
      <c r="BI7" s="111">
        <f>IFERROR(BH7/BF7,"-")</f>
        <v>0.16666666666667</v>
      </c>
      <c r="BJ7" s="112">
        <v>5000</v>
      </c>
      <c r="BK7" s="113">
        <f>IFERROR(BJ7/BF7,"-")</f>
        <v>833.33333333333</v>
      </c>
      <c r="BL7" s="114">
        <v>1</v>
      </c>
      <c r="BM7" s="114"/>
      <c r="BN7" s="114"/>
      <c r="BO7" s="116">
        <v>4</v>
      </c>
      <c r="BP7" s="117">
        <f>IF(Q7=0,"",IF(BO7=0,"",(BO7/Q7)))</f>
        <v>0.12903225806452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6</v>
      </c>
      <c r="BY7" s="124">
        <f>IF(Q7=0,"",IF(BX7=0,"",(BX7/Q7)))</f>
        <v>0.19354838709677</v>
      </c>
      <c r="BZ7" s="125">
        <v>3</v>
      </c>
      <c r="CA7" s="126">
        <f>IFERROR(BZ7/BX7,"-")</f>
        <v>0.5</v>
      </c>
      <c r="CB7" s="127">
        <v>1223000</v>
      </c>
      <c r="CC7" s="128">
        <f>IFERROR(CB7/BX7,"-")</f>
        <v>203833.33333333</v>
      </c>
      <c r="CD7" s="129">
        <v>1</v>
      </c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5</v>
      </c>
      <c r="CQ7" s="138">
        <v>1234000</v>
      </c>
      <c r="CR7" s="138">
        <v>681000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15.5</v>
      </c>
      <c r="B10" s="39"/>
      <c r="C10" s="39"/>
      <c r="D10" s="39"/>
      <c r="E10" s="39"/>
      <c r="F10" s="39"/>
      <c r="G10" s="39"/>
      <c r="H10" s="40" t="s">
        <v>97</v>
      </c>
      <c r="I10" s="40"/>
      <c r="J10" s="40"/>
      <c r="K10" s="179">
        <f>SUM(K6:K9)</f>
        <v>80000</v>
      </c>
      <c r="L10" s="41">
        <f>SUM(L6:L9)</f>
        <v>123</v>
      </c>
      <c r="M10" s="41">
        <f>SUM(M6:M9)</f>
        <v>53</v>
      </c>
      <c r="N10" s="41">
        <f>SUM(N6:N9)</f>
        <v>142</v>
      </c>
      <c r="O10" s="41">
        <f>SUM(O6:O9)</f>
        <v>50</v>
      </c>
      <c r="P10" s="41">
        <f>SUM(P6:P9)</f>
        <v>2</v>
      </c>
      <c r="Q10" s="41">
        <f>SUM(Q6:Q9)</f>
        <v>52</v>
      </c>
      <c r="R10" s="42">
        <f>IFERROR(Q10/N10,"-")</f>
        <v>0.36619718309859</v>
      </c>
      <c r="S10" s="76">
        <f>SUM(S6:S9)</f>
        <v>3</v>
      </c>
      <c r="T10" s="76">
        <f>SUM(T6:T9)</f>
        <v>14</v>
      </c>
      <c r="U10" s="42">
        <f>IFERROR(S10/Q10,"-")</f>
        <v>0.057692307692308</v>
      </c>
      <c r="V10" s="43">
        <f>IFERROR(K10/Q10,"-")</f>
        <v>1538.4615384615</v>
      </c>
      <c r="W10" s="44">
        <f>SUM(W6:W9)</f>
        <v>6</v>
      </c>
      <c r="X10" s="42">
        <f>IFERROR(W10/Q10,"-")</f>
        <v>0.11538461538462</v>
      </c>
      <c r="Y10" s="179">
        <f>SUM(Y6:Y9)</f>
        <v>1240000</v>
      </c>
      <c r="Z10" s="179">
        <f>IFERROR(Y10/Q10,"-")</f>
        <v>23846.153846154</v>
      </c>
      <c r="AA10" s="179">
        <f>IFERROR(Y10/W10,"-")</f>
        <v>206666.66666667</v>
      </c>
      <c r="AB10" s="179">
        <f>Y10-K10</f>
        <v>1160000</v>
      </c>
      <c r="AC10" s="45">
        <f>Y10/K10</f>
        <v>15.5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