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<sst xmlns="http://schemas.openxmlformats.org/spreadsheetml/2006/main" uniqueCount="102">
  <si>
    <t>06月</t>
  </si>
  <si>
    <t>りんご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</si>
  <si>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</si>
  <si>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</si>
  <si>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</si>
  <si>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</si>
  <si>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</si>
  <si>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</si>
  <si>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</si>
  <si>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</si>
  <si>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</si>
  <si>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</si>
  <si>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</si>
  <si>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</si>
  <si>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</si>
  <si>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</si>
  <si>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</si>
  <si>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</si>
  <si>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</si>
  <si>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</si>
  <si>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</si>
  <si>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</si>
  <si>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</si>
  <si>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</si>
  <si>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</si>
  <si>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</si>
  <si>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</si>
  <si>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</si>
  <si>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</si>
  <si>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</si>
  <si>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</si>
  <si>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</si>
  <si>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</si>
  <si>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</si>
  <si>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</si>
  <si>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</si>
  <si>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</si>
  <si>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</si>
  <si>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</si>
  <si>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</si>
  <si>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</si>
  <si>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</si>
  <si>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</si>
  <si>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</si>
  <si>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</si>
  <si>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</si>
  <si>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</si>
  <si>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</si>
  <si>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</si>
  <si>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</si>
  <si>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</si>
  <si>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</si>
  <si>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</si>
  <si>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</si>
  <si>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</si>
  <si>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</si>
  <si>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</si>
  <si>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ks445</t>
  </si>
  <si>
    <t>インターカラー</t>
  </si>
  <si>
    <t>右女9（栗山絵麻）</t>
  </si>
  <si>
    <t>学生いませんギャルもいません熟女熟女熟女熟女</t>
  </si>
  <si>
    <t>TOP</t>
  </si>
  <si>
    <t>スポーツ報知関東</t>
  </si>
  <si>
    <t>全5段つかみ4回</t>
  </si>
  <si>
    <t>6月06日(日)</t>
  </si>
  <si>
    <t>ks446</t>
  </si>
  <si>
    <t>デリヘル版2（栗山絵麻）</t>
  </si>
  <si>
    <t>もし出会系大賞があったらこのサイトが受賞しているでしょう</t>
  </si>
  <si>
    <t>6月12日(土)</t>
  </si>
  <si>
    <t>ks447</t>
  </si>
  <si>
    <t>焼肉版（栗山絵麻）</t>
  </si>
  <si>
    <t>顔出し無しでも女性から誘われる</t>
  </si>
  <si>
    <t>6月19日(土)</t>
  </si>
  <si>
    <t>ks448</t>
  </si>
  <si>
    <t>黒：右女3（栗山絵麻）</t>
  </si>
  <si>
    <t>日本中の女は俺の彼女</t>
  </si>
  <si>
    <t>6月26日(土)</t>
  </si>
  <si>
    <t>ks449</t>
  </si>
  <si>
    <t>(空電共通)</t>
  </si>
  <si>
    <t>空電</t>
  </si>
  <si>
    <t>空電 (共通)</t>
  </si>
  <si>
    <t>ks450</t>
  </si>
  <si>
    <t>デイリースポーツ関西</t>
  </si>
  <si>
    <t>全5段・半5段段つかみ10段保証</t>
  </si>
  <si>
    <t>10段保証</t>
  </si>
  <si>
    <t>ks451</t>
  </si>
  <si>
    <t>ks452</t>
  </si>
  <si>
    <t>ks453</t>
  </si>
  <si>
    <t>ks454</t>
  </si>
  <si>
    <t>新書籍版2（栗山絵麻）</t>
  </si>
  <si>
    <t>一般女性から来る50歳以上の男性お試し無料</t>
  </si>
  <si>
    <t>ks455</t>
  </si>
  <si>
    <t>新聞 TOTAL</t>
  </si>
  <si>
    <t>●雑誌 広告</t>
  </si>
  <si>
    <t>rz037</t>
  </si>
  <si>
    <t>ぶんか社</t>
  </si>
  <si>
    <t>黄色黒版（栗山絵麻）</t>
  </si>
  <si>
    <t>EX MAX</t>
  </si>
  <si>
    <t>表4</t>
  </si>
  <si>
    <t>6月25日(金)</t>
  </si>
  <si>
    <t>rz038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</si>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</sst>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2.3480769230769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520000</v>
      </c>
      <c r="L6" s="79">
        <v>29</v>
      </c>
      <c r="M6" s="79">
        <v>0</v>
      </c>
      <c r="N6" s="79">
        <v>108</v>
      </c>
      <c r="O6" s="88">
        <v>9</v>
      </c>
      <c r="P6" s="89">
        <v>1</v>
      </c>
      <c r="Q6" s="90">
        <f>O6+P6</f>
        <v>10</v>
      </c>
      <c r="R6" s="80">
        <f>IFERROR(Q6/N6,"-")</f>
        <v>0.092592592592593</v>
      </c>
      <c r="S6" s="79">
        <v>0</v>
      </c>
      <c r="T6" s="79">
        <v>4</v>
      </c>
      <c r="U6" s="80">
        <f>IFERROR(T6/(Q6),"-")</f>
        <v>0.4</v>
      </c>
      <c r="V6" s="81">
        <f>IFERROR(K6/SUM(Q6:Q10),"-")</f>
        <v>9811.320754717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SUM(Y6:Y10)-SUM(K6:K10)</f>
        <v>701000</v>
      </c>
      <c r="AC6" s="83">
        <f>SUM(Y6:Y10)/SUM(K6:K10)</f>
        <v>2.3480769230769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0.1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0.2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6</v>
      </c>
      <c r="BY6" s="124">
        <f>IF(Q6=0,"",IF(BX6=0,"",(BX6/Q6)))</f>
        <v>0.6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66</v>
      </c>
      <c r="F7" s="184" t="s">
        <v>67</v>
      </c>
      <c r="G7" s="184" t="s">
        <v>61</v>
      </c>
      <c r="H7" s="87" t="s">
        <v>62</v>
      </c>
      <c r="I7" s="87" t="s">
        <v>63</v>
      </c>
      <c r="J7" s="186" t="s">
        <v>68</v>
      </c>
      <c r="K7" s="176"/>
      <c r="L7" s="79">
        <v>19</v>
      </c>
      <c r="M7" s="79">
        <v>0</v>
      </c>
      <c r="N7" s="79">
        <v>56</v>
      </c>
      <c r="O7" s="88">
        <v>5</v>
      </c>
      <c r="P7" s="89">
        <v>0</v>
      </c>
      <c r="Q7" s="90">
        <f>O7+P7</f>
        <v>5</v>
      </c>
      <c r="R7" s="80">
        <f>IFERROR(Q7/N7,"-")</f>
        <v>0.089285714285714</v>
      </c>
      <c r="S7" s="79">
        <v>1</v>
      </c>
      <c r="T7" s="79">
        <v>3</v>
      </c>
      <c r="U7" s="80">
        <f>IFERROR(T7/(Q7),"-")</f>
        <v>0.6</v>
      </c>
      <c r="V7" s="81"/>
      <c r="W7" s="82">
        <v>4</v>
      </c>
      <c r="X7" s="80">
        <f>IF(Q7=0,"-",W7/Q7)</f>
        <v>0.8</v>
      </c>
      <c r="Y7" s="181">
        <v>316000</v>
      </c>
      <c r="Z7" s="182">
        <f>IFERROR(Y7/Q7,"-")</f>
        <v>63200</v>
      </c>
      <c r="AA7" s="182">
        <f>IFERROR(Y7/W7,"-")</f>
        <v>79000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0.2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</v>
      </c>
      <c r="BP7" s="117">
        <f>IF(Q7=0,"",IF(BO7=0,"",(BO7/Q7)))</f>
        <v>0.2</v>
      </c>
      <c r="BQ7" s="118">
        <v>1</v>
      </c>
      <c r="BR7" s="119">
        <f>IFERROR(BQ7/BO7,"-")</f>
        <v>1</v>
      </c>
      <c r="BS7" s="120">
        <v>11000</v>
      </c>
      <c r="BT7" s="121">
        <f>IFERROR(BS7/BO7,"-")</f>
        <v>11000</v>
      </c>
      <c r="BU7" s="122"/>
      <c r="BV7" s="122">
        <v>1</v>
      </c>
      <c r="BW7" s="122"/>
      <c r="BX7" s="123">
        <v>3</v>
      </c>
      <c r="BY7" s="124">
        <f>IF(Q7=0,"",IF(BX7=0,"",(BX7/Q7)))</f>
        <v>0.6</v>
      </c>
      <c r="BZ7" s="125">
        <v>3</v>
      </c>
      <c r="CA7" s="126">
        <f>IFERROR(BZ7/BX7,"-")</f>
        <v>1</v>
      </c>
      <c r="CB7" s="127">
        <v>305000</v>
      </c>
      <c r="CC7" s="128">
        <f>IFERROR(CB7/BX7,"-")</f>
        <v>101666.66666667</v>
      </c>
      <c r="CD7" s="129"/>
      <c r="CE7" s="129">
        <v>1</v>
      </c>
      <c r="CF7" s="129">
        <v>2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4</v>
      </c>
      <c r="CQ7" s="138">
        <v>316000</v>
      </c>
      <c r="CR7" s="138">
        <v>163000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69</v>
      </c>
      <c r="C8" s="184" t="s">
        <v>58</v>
      </c>
      <c r="D8" s="184"/>
      <c r="E8" s="184" t="s">
        <v>70</v>
      </c>
      <c r="F8" s="184" t="s">
        <v>71</v>
      </c>
      <c r="G8" s="184" t="s">
        <v>61</v>
      </c>
      <c r="H8" s="87" t="s">
        <v>62</v>
      </c>
      <c r="I8" s="87" t="s">
        <v>63</v>
      </c>
      <c r="J8" s="186" t="s">
        <v>72</v>
      </c>
      <c r="K8" s="176"/>
      <c r="L8" s="79">
        <v>18</v>
      </c>
      <c r="M8" s="79">
        <v>0</v>
      </c>
      <c r="N8" s="79">
        <v>50</v>
      </c>
      <c r="O8" s="88">
        <v>8</v>
      </c>
      <c r="P8" s="89">
        <v>0</v>
      </c>
      <c r="Q8" s="90">
        <f>O8+P8</f>
        <v>8</v>
      </c>
      <c r="R8" s="80">
        <f>IFERROR(Q8/N8,"-")</f>
        <v>0.16</v>
      </c>
      <c r="S8" s="79">
        <v>0</v>
      </c>
      <c r="T8" s="79">
        <v>4</v>
      </c>
      <c r="U8" s="80">
        <f>IFERROR(T8/(Q8),"-")</f>
        <v>0.5</v>
      </c>
      <c r="V8" s="81"/>
      <c r="W8" s="82">
        <v>1</v>
      </c>
      <c r="X8" s="80">
        <f>IF(Q8=0,"-",W8/Q8)</f>
        <v>0.125</v>
      </c>
      <c r="Y8" s="181">
        <v>5000</v>
      </c>
      <c r="Z8" s="182">
        <f>IFERROR(Y8/Q8,"-")</f>
        <v>625</v>
      </c>
      <c r="AA8" s="182">
        <f>IFERROR(Y8/W8,"-")</f>
        <v>5000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0.375</v>
      </c>
      <c r="BQ8" s="118">
        <v>1</v>
      </c>
      <c r="BR8" s="119">
        <f>IFERROR(BQ8/BO8,"-")</f>
        <v>0.33333333333333</v>
      </c>
      <c r="BS8" s="120">
        <v>5000</v>
      </c>
      <c r="BT8" s="121">
        <f>IFERROR(BS8/BO8,"-")</f>
        <v>1666.6666666667</v>
      </c>
      <c r="BU8" s="122">
        <v>1</v>
      </c>
      <c r="BV8" s="122"/>
      <c r="BW8" s="122"/>
      <c r="BX8" s="123">
        <v>3</v>
      </c>
      <c r="BY8" s="124">
        <f>IF(Q8=0,"",IF(BX8=0,"",(BX8/Q8)))</f>
        <v>0.375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5000</v>
      </c>
      <c r="CR8" s="138">
        <v>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73</v>
      </c>
      <c r="C9" s="184" t="s">
        <v>58</v>
      </c>
      <c r="D9" s="184"/>
      <c r="E9" s="184" t="s">
        <v>74</v>
      </c>
      <c r="F9" s="184" t="s">
        <v>75</v>
      </c>
      <c r="G9" s="184" t="s">
        <v>61</v>
      </c>
      <c r="H9" s="87" t="s">
        <v>62</v>
      </c>
      <c r="I9" s="87" t="s">
        <v>63</v>
      </c>
      <c r="J9" s="186" t="s">
        <v>76</v>
      </c>
      <c r="K9" s="176"/>
      <c r="L9" s="79">
        <v>13</v>
      </c>
      <c r="M9" s="79">
        <v>0</v>
      </c>
      <c r="N9" s="79">
        <v>48</v>
      </c>
      <c r="O9" s="88">
        <v>3</v>
      </c>
      <c r="P9" s="89">
        <v>0</v>
      </c>
      <c r="Q9" s="90">
        <f>O9+P9</f>
        <v>3</v>
      </c>
      <c r="R9" s="80">
        <f>IFERROR(Q9/N9,"-")</f>
        <v>0.0625</v>
      </c>
      <c r="S9" s="79">
        <v>0</v>
      </c>
      <c r="T9" s="79">
        <v>1</v>
      </c>
      <c r="U9" s="80">
        <f>IFERROR(T9/(Q9),"-")</f>
        <v>0.33333333333333</v>
      </c>
      <c r="V9" s="81"/>
      <c r="W9" s="82">
        <v>1</v>
      </c>
      <c r="X9" s="80">
        <f>IF(Q9=0,"-",W9/Q9)</f>
        <v>0.33333333333333</v>
      </c>
      <c r="Y9" s="181">
        <v>3000</v>
      </c>
      <c r="Z9" s="182">
        <f>IFERROR(Y9/Q9,"-")</f>
        <v>1000</v>
      </c>
      <c r="AA9" s="182">
        <f>IFERROR(Y9/W9,"-")</f>
        <v>3000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0.66666666666667</v>
      </c>
      <c r="BQ9" s="118">
        <v>1</v>
      </c>
      <c r="BR9" s="119">
        <f>IFERROR(BQ9/BO9,"-")</f>
        <v>0.5</v>
      </c>
      <c r="BS9" s="120">
        <v>3000</v>
      </c>
      <c r="BT9" s="121">
        <f>IFERROR(BS9/BO9,"-")</f>
        <v>1500</v>
      </c>
      <c r="BU9" s="122"/>
      <c r="BV9" s="122">
        <v>1</v>
      </c>
      <c r="BW9" s="122"/>
      <c r="BX9" s="123">
        <v>1</v>
      </c>
      <c r="BY9" s="124">
        <f>IF(Q9=0,"",IF(BX9=0,"",(BX9/Q9)))</f>
        <v>0.33333333333333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3000</v>
      </c>
      <c r="CR9" s="138">
        <v>3000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77</v>
      </c>
      <c r="C10" s="184" t="s">
        <v>58</v>
      </c>
      <c r="D10" s="184"/>
      <c r="E10" s="184" t="s">
        <v>78</v>
      </c>
      <c r="F10" s="184" t="s">
        <v>78</v>
      </c>
      <c r="G10" s="184" t="s">
        <v>79</v>
      </c>
      <c r="H10" s="87" t="s">
        <v>80</v>
      </c>
      <c r="I10" s="87"/>
      <c r="J10" s="87"/>
      <c r="K10" s="176"/>
      <c r="L10" s="79">
        <v>121</v>
      </c>
      <c r="M10" s="79">
        <v>80</v>
      </c>
      <c r="N10" s="79">
        <v>57</v>
      </c>
      <c r="O10" s="88">
        <v>27</v>
      </c>
      <c r="P10" s="89">
        <v>0</v>
      </c>
      <c r="Q10" s="90">
        <f>O10+P10</f>
        <v>27</v>
      </c>
      <c r="R10" s="80">
        <f>IFERROR(Q10/N10,"-")</f>
        <v>0.47368421052632</v>
      </c>
      <c r="S10" s="79">
        <v>3</v>
      </c>
      <c r="T10" s="79">
        <v>4</v>
      </c>
      <c r="U10" s="80">
        <f>IFERROR(T10/(Q10),"-")</f>
        <v>0.14814814814815</v>
      </c>
      <c r="V10" s="81"/>
      <c r="W10" s="82">
        <v>6</v>
      </c>
      <c r="X10" s="80">
        <f>IF(Q10=0,"-",W10/Q10)</f>
        <v>0.22222222222222</v>
      </c>
      <c r="Y10" s="181">
        <v>897000</v>
      </c>
      <c r="Z10" s="182">
        <f>IFERROR(Y10/Q10,"-")</f>
        <v>33222.222222222</v>
      </c>
      <c r="AA10" s="182">
        <f>IFERROR(Y10/W10,"-")</f>
        <v>149500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0.037037037037037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3</v>
      </c>
      <c r="BG10" s="110">
        <f>IF(Q10=0,"",IF(BF10=0,"",(BF10/Q10)))</f>
        <v>0.11111111111111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7</v>
      </c>
      <c r="BP10" s="117">
        <f>IF(Q10=0,"",IF(BO10=0,"",(BO10/Q10)))</f>
        <v>0.25925925925926</v>
      </c>
      <c r="BQ10" s="118">
        <v>2</v>
      </c>
      <c r="BR10" s="119">
        <f>IFERROR(BQ10/BO10,"-")</f>
        <v>0.28571428571429</v>
      </c>
      <c r="BS10" s="120">
        <v>74000</v>
      </c>
      <c r="BT10" s="121">
        <f>IFERROR(BS10/BO10,"-")</f>
        <v>10571.428571429</v>
      </c>
      <c r="BU10" s="122"/>
      <c r="BV10" s="122">
        <v>1</v>
      </c>
      <c r="BW10" s="122">
        <v>1</v>
      </c>
      <c r="BX10" s="123">
        <v>13</v>
      </c>
      <c r="BY10" s="124">
        <f>IF(Q10=0,"",IF(BX10=0,"",(BX10/Q10)))</f>
        <v>0.48148148148148</v>
      </c>
      <c r="BZ10" s="125">
        <v>4</v>
      </c>
      <c r="CA10" s="126">
        <f>IFERROR(BZ10/BX10,"-")</f>
        <v>0.30769230769231</v>
      </c>
      <c r="CB10" s="127">
        <v>823000</v>
      </c>
      <c r="CC10" s="128">
        <f>IFERROR(CB10/BX10,"-")</f>
        <v>63307.692307692</v>
      </c>
      <c r="CD10" s="129"/>
      <c r="CE10" s="129"/>
      <c r="CF10" s="129">
        <v>4</v>
      </c>
      <c r="CG10" s="130">
        <v>3</v>
      </c>
      <c r="CH10" s="131">
        <f>IF(Q10=0,"",IF(CG10=0,"",(CG10/Q10)))</f>
        <v>0.11111111111111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6</v>
      </c>
      <c r="CQ10" s="138">
        <v>897000</v>
      </c>
      <c r="CR10" s="138">
        <v>401000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4.585</v>
      </c>
      <c r="B11" s="184" t="s">
        <v>81</v>
      </c>
      <c r="C11" s="184" t="s">
        <v>58</v>
      </c>
      <c r="D11" s="184"/>
      <c r="E11" s="184" t="s">
        <v>59</v>
      </c>
      <c r="F11" s="184" t="s">
        <v>60</v>
      </c>
      <c r="G11" s="184" t="s">
        <v>61</v>
      </c>
      <c r="H11" s="87" t="s">
        <v>82</v>
      </c>
      <c r="I11" s="87" t="s">
        <v>83</v>
      </c>
      <c r="J11" s="87" t="s">
        <v>84</v>
      </c>
      <c r="K11" s="176">
        <v>200000</v>
      </c>
      <c r="L11" s="79">
        <v>24</v>
      </c>
      <c r="M11" s="79">
        <v>0</v>
      </c>
      <c r="N11" s="79">
        <v>101</v>
      </c>
      <c r="O11" s="88">
        <v>8</v>
      </c>
      <c r="P11" s="89">
        <v>0</v>
      </c>
      <c r="Q11" s="90">
        <f>O11+P11</f>
        <v>8</v>
      </c>
      <c r="R11" s="80">
        <f>IFERROR(Q11/N11,"-")</f>
        <v>0.079207920792079</v>
      </c>
      <c r="S11" s="79">
        <v>1</v>
      </c>
      <c r="T11" s="79">
        <v>4</v>
      </c>
      <c r="U11" s="80">
        <f>IFERROR(T11/(Q11),"-")</f>
        <v>0.5</v>
      </c>
      <c r="V11" s="81">
        <f>IFERROR(K11/SUM(Q11:Q16),"-")</f>
        <v>3846.1538461538</v>
      </c>
      <c r="W11" s="82">
        <v>2</v>
      </c>
      <c r="X11" s="80">
        <f>IF(Q11=0,"-",W11/Q11)</f>
        <v>0.25</v>
      </c>
      <c r="Y11" s="181">
        <v>15000</v>
      </c>
      <c r="Z11" s="182">
        <f>IFERROR(Y11/Q11,"-")</f>
        <v>1875</v>
      </c>
      <c r="AA11" s="182">
        <f>IFERROR(Y11/W11,"-")</f>
        <v>7500</v>
      </c>
      <c r="AB11" s="176">
        <f>SUM(Y11:Y16)-SUM(K11:K16)</f>
        <v>717000</v>
      </c>
      <c r="AC11" s="83">
        <f>SUM(Y11:Y16)/SUM(K11:K16)</f>
        <v>4.585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4</v>
      </c>
      <c r="BG11" s="110">
        <f>IF(Q11=0,"",IF(BF11=0,"",(BF11/Q11)))</f>
        <v>0.5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</v>
      </c>
      <c r="BP11" s="117">
        <f>IF(Q11=0,"",IF(BO11=0,"",(BO11/Q11)))</f>
        <v>0.125</v>
      </c>
      <c r="BQ11" s="118">
        <v>1</v>
      </c>
      <c r="BR11" s="119">
        <f>IFERROR(BQ11/BO11,"-")</f>
        <v>1</v>
      </c>
      <c r="BS11" s="120">
        <v>10000</v>
      </c>
      <c r="BT11" s="121">
        <f>IFERROR(BS11/BO11,"-")</f>
        <v>10000</v>
      </c>
      <c r="BU11" s="122">
        <v>1</v>
      </c>
      <c r="BV11" s="122"/>
      <c r="BW11" s="122"/>
      <c r="BX11" s="123">
        <v>3</v>
      </c>
      <c r="BY11" s="124">
        <f>IF(Q11=0,"",IF(BX11=0,"",(BX11/Q11)))</f>
        <v>0.375</v>
      </c>
      <c r="BZ11" s="125">
        <v>1</v>
      </c>
      <c r="CA11" s="126">
        <f>IFERROR(BZ11/BX11,"-")</f>
        <v>0.33333333333333</v>
      </c>
      <c r="CB11" s="127">
        <v>5000</v>
      </c>
      <c r="CC11" s="128">
        <f>IFERROR(CB11/BX11,"-")</f>
        <v>1666.6666666667</v>
      </c>
      <c r="CD11" s="129">
        <v>1</v>
      </c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15000</v>
      </c>
      <c r="CR11" s="138">
        <v>10000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85</v>
      </c>
      <c r="C12" s="184" t="s">
        <v>58</v>
      </c>
      <c r="D12" s="184"/>
      <c r="E12" s="184" t="s">
        <v>66</v>
      </c>
      <c r="F12" s="184" t="s">
        <v>67</v>
      </c>
      <c r="G12" s="184" t="s">
        <v>61</v>
      </c>
      <c r="H12" s="87"/>
      <c r="I12" s="87" t="s">
        <v>83</v>
      </c>
      <c r="J12" s="87"/>
      <c r="K12" s="176"/>
      <c r="L12" s="79">
        <v>8</v>
      </c>
      <c r="M12" s="79">
        <v>0</v>
      </c>
      <c r="N12" s="79">
        <v>61</v>
      </c>
      <c r="O12" s="88">
        <v>4</v>
      </c>
      <c r="P12" s="89">
        <v>0</v>
      </c>
      <c r="Q12" s="90">
        <f>O12+P12</f>
        <v>4</v>
      </c>
      <c r="R12" s="80">
        <f>IFERROR(Q12/N12,"-")</f>
        <v>0.065573770491803</v>
      </c>
      <c r="S12" s="79">
        <v>0</v>
      </c>
      <c r="T12" s="79">
        <v>1</v>
      </c>
      <c r="U12" s="80">
        <f>IFERROR(T12/(Q12),"-")</f>
        <v>0.25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2</v>
      </c>
      <c r="BP12" s="117">
        <f>IF(Q12=0,"",IF(BO12=0,"",(BO12/Q12)))</f>
        <v>0.5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2</v>
      </c>
      <c r="BY12" s="124">
        <f>IF(Q12=0,"",IF(BX12=0,"",(BX12/Q12)))</f>
        <v>0.5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86</v>
      </c>
      <c r="C13" s="184" t="s">
        <v>58</v>
      </c>
      <c r="D13" s="184"/>
      <c r="E13" s="184" t="s">
        <v>70</v>
      </c>
      <c r="F13" s="184" t="s">
        <v>71</v>
      </c>
      <c r="G13" s="184" t="s">
        <v>61</v>
      </c>
      <c r="H13" s="87"/>
      <c r="I13" s="87" t="s">
        <v>83</v>
      </c>
      <c r="J13" s="87"/>
      <c r="K13" s="176"/>
      <c r="L13" s="79">
        <v>20</v>
      </c>
      <c r="M13" s="79">
        <v>0</v>
      </c>
      <c r="N13" s="79">
        <v>68</v>
      </c>
      <c r="O13" s="88">
        <v>8</v>
      </c>
      <c r="P13" s="89">
        <v>0</v>
      </c>
      <c r="Q13" s="90">
        <f>O13+P13</f>
        <v>8</v>
      </c>
      <c r="R13" s="80">
        <f>IFERROR(Q13/N13,"-")</f>
        <v>0.11764705882353</v>
      </c>
      <c r="S13" s="79">
        <v>0</v>
      </c>
      <c r="T13" s="79">
        <v>2</v>
      </c>
      <c r="U13" s="80">
        <f>IFERROR(T13/(Q13),"-")</f>
        <v>0.25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5</v>
      </c>
      <c r="BP13" s="117">
        <f>IF(Q13=0,"",IF(BO13=0,"",(BO13/Q13)))</f>
        <v>0.625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0.25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1</v>
      </c>
      <c r="CH13" s="131">
        <f>IF(Q13=0,"",IF(CG13=0,"",(CG13/Q13)))</f>
        <v>0.125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87</v>
      </c>
      <c r="C14" s="184" t="s">
        <v>58</v>
      </c>
      <c r="D14" s="184"/>
      <c r="E14" s="184" t="s">
        <v>74</v>
      </c>
      <c r="F14" s="184" t="s">
        <v>75</v>
      </c>
      <c r="G14" s="184" t="s">
        <v>61</v>
      </c>
      <c r="H14" s="87"/>
      <c r="I14" s="87" t="s">
        <v>83</v>
      </c>
      <c r="J14" s="87"/>
      <c r="K14" s="176"/>
      <c r="L14" s="79">
        <v>16</v>
      </c>
      <c r="M14" s="79">
        <v>0</v>
      </c>
      <c r="N14" s="79">
        <v>78</v>
      </c>
      <c r="O14" s="88">
        <v>5</v>
      </c>
      <c r="P14" s="89">
        <v>0</v>
      </c>
      <c r="Q14" s="90">
        <f>O14+P14</f>
        <v>5</v>
      </c>
      <c r="R14" s="80">
        <f>IFERROR(Q14/N14,"-")</f>
        <v>0.064102564102564</v>
      </c>
      <c r="S14" s="79">
        <v>0</v>
      </c>
      <c r="T14" s="79">
        <v>2</v>
      </c>
      <c r="U14" s="80">
        <f>IFERROR(T14/(Q14),"-")</f>
        <v>0.4</v>
      </c>
      <c r="V14" s="81"/>
      <c r="W14" s="82">
        <v>1</v>
      </c>
      <c r="X14" s="80">
        <f>IF(Q14=0,"-",W14/Q14)</f>
        <v>0.2</v>
      </c>
      <c r="Y14" s="181">
        <v>6000</v>
      </c>
      <c r="Z14" s="182">
        <f>IFERROR(Y14/Q14,"-")</f>
        <v>1200</v>
      </c>
      <c r="AA14" s="182">
        <f>IFERROR(Y14/W14,"-")</f>
        <v>6000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3</v>
      </c>
      <c r="BP14" s="117">
        <f>IF(Q14=0,"",IF(BO14=0,"",(BO14/Q14)))</f>
        <v>0.6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0.4</v>
      </c>
      <c r="BZ14" s="125">
        <v>1</v>
      </c>
      <c r="CA14" s="126">
        <f>IFERROR(BZ14/BX14,"-")</f>
        <v>0.5</v>
      </c>
      <c r="CB14" s="127">
        <v>6000</v>
      </c>
      <c r="CC14" s="128">
        <f>IFERROR(CB14/BX14,"-")</f>
        <v>3000</v>
      </c>
      <c r="CD14" s="129"/>
      <c r="CE14" s="129">
        <v>1</v>
      </c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6000</v>
      </c>
      <c r="CR14" s="138">
        <v>6000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89</v>
      </c>
      <c r="F15" s="184" t="s">
        <v>90</v>
      </c>
      <c r="G15" s="184" t="s">
        <v>61</v>
      </c>
      <c r="H15" s="87"/>
      <c r="I15" s="87" t="s">
        <v>83</v>
      </c>
      <c r="J15" s="87"/>
      <c r="K15" s="176"/>
      <c r="L15" s="79">
        <v>12</v>
      </c>
      <c r="M15" s="79">
        <v>0</v>
      </c>
      <c r="N15" s="79">
        <v>43</v>
      </c>
      <c r="O15" s="88">
        <v>3</v>
      </c>
      <c r="P15" s="89">
        <v>0</v>
      </c>
      <c r="Q15" s="90">
        <f>O15+P15</f>
        <v>3</v>
      </c>
      <c r="R15" s="80">
        <f>IFERROR(Q15/N15,"-")</f>
        <v>0.069767441860465</v>
      </c>
      <c r="S15" s="79">
        <v>0</v>
      </c>
      <c r="T15" s="79">
        <v>0</v>
      </c>
      <c r="U15" s="80">
        <f>IFERROR(T15/(Q15),"-")</f>
        <v>0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0.33333333333333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0.33333333333333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>
        <v>1</v>
      </c>
      <c r="CH15" s="131">
        <f>IF(Q15=0,"",IF(CG15=0,"",(CG15/Q15)))</f>
        <v>0.33333333333333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91</v>
      </c>
      <c r="C16" s="184" t="s">
        <v>58</v>
      </c>
      <c r="D16" s="184"/>
      <c r="E16" s="184" t="s">
        <v>78</v>
      </c>
      <c r="F16" s="184" t="s">
        <v>78</v>
      </c>
      <c r="G16" s="184" t="s">
        <v>79</v>
      </c>
      <c r="H16" s="87"/>
      <c r="I16" s="87"/>
      <c r="J16" s="87"/>
      <c r="K16" s="176"/>
      <c r="L16" s="79">
        <v>198</v>
      </c>
      <c r="M16" s="79">
        <v>92</v>
      </c>
      <c r="N16" s="79">
        <v>47</v>
      </c>
      <c r="O16" s="88">
        <v>24</v>
      </c>
      <c r="P16" s="89">
        <v>0</v>
      </c>
      <c r="Q16" s="90">
        <f>O16+P16</f>
        <v>24</v>
      </c>
      <c r="R16" s="80">
        <f>IFERROR(Q16/N16,"-")</f>
        <v>0.51063829787234</v>
      </c>
      <c r="S16" s="79">
        <v>7</v>
      </c>
      <c r="T16" s="79">
        <v>6</v>
      </c>
      <c r="U16" s="80">
        <f>IFERROR(T16/(Q16),"-")</f>
        <v>0.25</v>
      </c>
      <c r="V16" s="81"/>
      <c r="W16" s="82">
        <v>8</v>
      </c>
      <c r="X16" s="80">
        <f>IF(Q16=0,"-",W16/Q16)</f>
        <v>0.33333333333333</v>
      </c>
      <c r="Y16" s="181">
        <v>896000</v>
      </c>
      <c r="Z16" s="182">
        <f>IFERROR(Y16/Q16,"-")</f>
        <v>37333.333333333</v>
      </c>
      <c r="AA16" s="182">
        <f>IFERROR(Y16/W16,"-")</f>
        <v>112000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2</v>
      </c>
      <c r="AO16" s="98">
        <f>IF(Q16=0,"",IF(AN16=0,"",(AN16/Q16)))</f>
        <v>0.083333333333333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4</v>
      </c>
      <c r="BP16" s="117">
        <f>IF(Q16=0,"",IF(BO16=0,"",(BO16/Q16)))</f>
        <v>0.16666666666667</v>
      </c>
      <c r="BQ16" s="118">
        <v>1</v>
      </c>
      <c r="BR16" s="119">
        <f>IFERROR(BQ16/BO16,"-")</f>
        <v>0.25</v>
      </c>
      <c r="BS16" s="120">
        <v>23000</v>
      </c>
      <c r="BT16" s="121">
        <f>IFERROR(BS16/BO16,"-")</f>
        <v>5750</v>
      </c>
      <c r="BU16" s="122"/>
      <c r="BV16" s="122"/>
      <c r="BW16" s="122">
        <v>1</v>
      </c>
      <c r="BX16" s="123">
        <v>13</v>
      </c>
      <c r="BY16" s="124">
        <f>IF(Q16=0,"",IF(BX16=0,"",(BX16/Q16)))</f>
        <v>0.54166666666667</v>
      </c>
      <c r="BZ16" s="125">
        <v>3</v>
      </c>
      <c r="CA16" s="126">
        <f>IFERROR(BZ16/BX16,"-")</f>
        <v>0.23076923076923</v>
      </c>
      <c r="CB16" s="127">
        <v>593000</v>
      </c>
      <c r="CC16" s="128">
        <f>IFERROR(CB16/BX16,"-")</f>
        <v>45615.384615385</v>
      </c>
      <c r="CD16" s="129">
        <v>1</v>
      </c>
      <c r="CE16" s="129"/>
      <c r="CF16" s="129">
        <v>2</v>
      </c>
      <c r="CG16" s="130">
        <v>5</v>
      </c>
      <c r="CH16" s="131">
        <f>IF(Q16=0,"",IF(CG16=0,"",(CG16/Q16)))</f>
        <v>0.20833333333333</v>
      </c>
      <c r="CI16" s="132">
        <v>4</v>
      </c>
      <c r="CJ16" s="133">
        <f>IFERROR(CI16/CG16,"-")</f>
        <v>0.8</v>
      </c>
      <c r="CK16" s="134">
        <v>280000</v>
      </c>
      <c r="CL16" s="135">
        <f>IFERROR(CK16/CG16,"-")</f>
        <v>56000</v>
      </c>
      <c r="CM16" s="136">
        <v>1</v>
      </c>
      <c r="CN16" s="136">
        <v>2</v>
      </c>
      <c r="CO16" s="136">
        <v>1</v>
      </c>
      <c r="CP16" s="137">
        <v>8</v>
      </c>
      <c r="CQ16" s="138">
        <v>896000</v>
      </c>
      <c r="CR16" s="138">
        <v>492000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30"/>
      <c r="B17" s="84"/>
      <c r="C17" s="84"/>
      <c r="D17" s="85"/>
      <c r="E17" s="85"/>
      <c r="F17" s="85"/>
      <c r="G17" s="86"/>
      <c r="H17" s="87"/>
      <c r="I17" s="87"/>
      <c r="J17" s="87"/>
      <c r="K17" s="177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7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30"/>
      <c r="B18" s="37"/>
      <c r="C18" s="37"/>
      <c r="D18" s="21"/>
      <c r="E18" s="21"/>
      <c r="F18" s="21"/>
      <c r="G18" s="22"/>
      <c r="H18" s="36"/>
      <c r="I18" s="36"/>
      <c r="J18" s="73"/>
      <c r="K18" s="178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9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19">
        <f>AC19</f>
        <v>2.9694444444444</v>
      </c>
      <c r="B19" s="39"/>
      <c r="C19" s="39"/>
      <c r="D19" s="39"/>
      <c r="E19" s="39"/>
      <c r="F19" s="39"/>
      <c r="G19" s="39"/>
      <c r="H19" s="40" t="s">
        <v>92</v>
      </c>
      <c r="I19" s="40"/>
      <c r="J19" s="40"/>
      <c r="K19" s="179">
        <f>SUM(K6:K18)</f>
        <v>720000</v>
      </c>
      <c r="L19" s="41">
        <f>SUM(L6:L18)</f>
        <v>478</v>
      </c>
      <c r="M19" s="41">
        <f>SUM(M6:M18)</f>
        <v>172</v>
      </c>
      <c r="N19" s="41">
        <f>SUM(N6:N18)</f>
        <v>717</v>
      </c>
      <c r="O19" s="41">
        <f>SUM(O6:O18)</f>
        <v>104</v>
      </c>
      <c r="P19" s="41">
        <f>SUM(P6:P18)</f>
        <v>1</v>
      </c>
      <c r="Q19" s="41">
        <f>SUM(Q6:Q18)</f>
        <v>105</v>
      </c>
      <c r="R19" s="42">
        <f>IFERROR(Q19/N19,"-")</f>
        <v>0.14644351464435</v>
      </c>
      <c r="S19" s="76">
        <f>SUM(S6:S18)</f>
        <v>12</v>
      </c>
      <c r="T19" s="76">
        <f>SUM(T6:T18)</f>
        <v>31</v>
      </c>
      <c r="U19" s="42">
        <f>IFERROR(S19/Q19,"-")</f>
        <v>0.11428571428571</v>
      </c>
      <c r="V19" s="43">
        <f>IFERROR(K19/Q19,"-")</f>
        <v>6857.1428571429</v>
      </c>
      <c r="W19" s="44">
        <f>SUM(W6:W18)</f>
        <v>23</v>
      </c>
      <c r="X19" s="42">
        <f>IFERROR(W19/Q19,"-")</f>
        <v>0.21904761904762</v>
      </c>
      <c r="Y19" s="179">
        <f>SUM(Y6:Y18)</f>
        <v>2138000</v>
      </c>
      <c r="Z19" s="179">
        <f>IFERROR(Y19/Q19,"-")</f>
        <v>20361.904761905</v>
      </c>
      <c r="AA19" s="179">
        <f>IFERROR(Y19/W19,"-")</f>
        <v>92956.52173913</v>
      </c>
      <c r="AB19" s="179">
        <f>Y19-K19</f>
        <v>1418000</v>
      </c>
      <c r="AC19" s="45">
        <f>Y19/K19</f>
        <v>2.9694444444444</v>
      </c>
      <c r="AD19" s="58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  <c r="CT1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93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0.475</v>
      </c>
      <c r="B6" s="184" t="s">
        <v>94</v>
      </c>
      <c r="C6" s="184" t="s">
        <v>58</v>
      </c>
      <c r="D6" s="184" t="s">
        <v>95</v>
      </c>
      <c r="E6" s="184" t="s">
        <v>96</v>
      </c>
      <c r="F6" s="184" t="s">
        <v>60</v>
      </c>
      <c r="G6" s="184" t="s">
        <v>61</v>
      </c>
      <c r="H6" s="87" t="s">
        <v>97</v>
      </c>
      <c r="I6" s="87" t="s">
        <v>98</v>
      </c>
      <c r="J6" s="87" t="s">
        <v>99</v>
      </c>
      <c r="K6" s="176">
        <v>80000</v>
      </c>
      <c r="L6" s="79">
        <v>14</v>
      </c>
      <c r="M6" s="79">
        <v>0</v>
      </c>
      <c r="N6" s="79">
        <v>59</v>
      </c>
      <c r="O6" s="88">
        <v>12</v>
      </c>
      <c r="P6" s="89">
        <v>0</v>
      </c>
      <c r="Q6" s="90">
        <f>O6+P6</f>
        <v>12</v>
      </c>
      <c r="R6" s="80">
        <f>IFERROR(Q6/N6,"-")</f>
        <v>0.20338983050847</v>
      </c>
      <c r="S6" s="79">
        <v>1</v>
      </c>
      <c r="T6" s="79">
        <v>6</v>
      </c>
      <c r="U6" s="80">
        <f>IFERROR(T6/(Q6),"-")</f>
        <v>0.5</v>
      </c>
      <c r="V6" s="81">
        <f>IFERROR(K6/SUM(Q6:Q7),"-")</f>
        <v>3200</v>
      </c>
      <c r="W6" s="82">
        <v>3</v>
      </c>
      <c r="X6" s="80">
        <f>IF(Q6=0,"-",W6/Q6)</f>
        <v>0.25</v>
      </c>
      <c r="Y6" s="181">
        <v>38000</v>
      </c>
      <c r="Z6" s="182">
        <f>IFERROR(Y6/Q6,"-")</f>
        <v>3166.6666666667</v>
      </c>
      <c r="AA6" s="182">
        <f>IFERROR(Y6/W6,"-")</f>
        <v>12666.666666667</v>
      </c>
      <c r="AB6" s="176">
        <f>SUM(Y6:Y7)-SUM(K6:K7)</f>
        <v>-42000</v>
      </c>
      <c r="AC6" s="83">
        <f>SUM(Y6:Y7)/SUM(K6:K7)</f>
        <v>0.475</v>
      </c>
      <c r="AD6" s="77"/>
      <c r="AE6" s="91">
        <v>1</v>
      </c>
      <c r="AF6" s="92">
        <f>IF(Q6=0,"",IF(AE6=0,"",(AE6/Q6)))</f>
        <v>0.083333333333333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2</v>
      </c>
      <c r="AO6" s="98">
        <f>IF(Q6=0,"",IF(AN6=0,"",(AN6/Q6)))</f>
        <v>0.16666666666667</v>
      </c>
      <c r="AP6" s="97">
        <v>1</v>
      </c>
      <c r="AQ6" s="99">
        <f>IFERROR(AP6/AN6,"-")</f>
        <v>0.5</v>
      </c>
      <c r="AR6" s="100">
        <v>4000</v>
      </c>
      <c r="AS6" s="101">
        <f>IFERROR(AR6/AN6,"-")</f>
        <v>2000</v>
      </c>
      <c r="AT6" s="102"/>
      <c r="AU6" s="102">
        <v>1</v>
      </c>
      <c r="AV6" s="102"/>
      <c r="AW6" s="103">
        <v>3</v>
      </c>
      <c r="AX6" s="104">
        <f>IF(Q6=0,"",IF(AW6=0,"",(AW6/Q6)))</f>
        <v>0.25</v>
      </c>
      <c r="AY6" s="103">
        <v>1</v>
      </c>
      <c r="AZ6" s="105">
        <f>IFERROR(AY6/AW6,"-")</f>
        <v>0.33333333333333</v>
      </c>
      <c r="BA6" s="106">
        <v>29000</v>
      </c>
      <c r="BB6" s="107">
        <f>IFERROR(BA6/AW6,"-")</f>
        <v>9666.6666666667</v>
      </c>
      <c r="BC6" s="108"/>
      <c r="BD6" s="108"/>
      <c r="BE6" s="108">
        <v>1</v>
      </c>
      <c r="BF6" s="109">
        <v>3</v>
      </c>
      <c r="BG6" s="110">
        <f>IF(Q6=0,"",IF(BF6=0,"",(BF6/Q6)))</f>
        <v>0.25</v>
      </c>
      <c r="BH6" s="109">
        <v>1</v>
      </c>
      <c r="BI6" s="111">
        <f>IFERROR(BH6/BF6,"-")</f>
        <v>0.33333333333333</v>
      </c>
      <c r="BJ6" s="112">
        <v>5000</v>
      </c>
      <c r="BK6" s="113">
        <f>IFERROR(BJ6/BF6,"-")</f>
        <v>1666.6666666667</v>
      </c>
      <c r="BL6" s="114">
        <v>1</v>
      </c>
      <c r="BM6" s="114"/>
      <c r="BN6" s="114"/>
      <c r="BO6" s="116">
        <v>3</v>
      </c>
      <c r="BP6" s="117">
        <f>IF(Q6=0,"",IF(BO6=0,"",(BO6/Q6)))</f>
        <v>0.25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38000</v>
      </c>
      <c r="CR6" s="138">
        <v>29000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100</v>
      </c>
      <c r="C7" s="184" t="s">
        <v>58</v>
      </c>
      <c r="D7" s="184"/>
      <c r="E7" s="184"/>
      <c r="F7" s="184"/>
      <c r="G7" s="184" t="s">
        <v>79</v>
      </c>
      <c r="H7" s="87"/>
      <c r="I7" s="87"/>
      <c r="J7" s="87"/>
      <c r="K7" s="176"/>
      <c r="L7" s="79">
        <v>71</v>
      </c>
      <c r="M7" s="79">
        <v>36</v>
      </c>
      <c r="N7" s="79">
        <v>44</v>
      </c>
      <c r="O7" s="88">
        <v>13</v>
      </c>
      <c r="P7" s="89">
        <v>0</v>
      </c>
      <c r="Q7" s="90">
        <f>O7+P7</f>
        <v>13</v>
      </c>
      <c r="R7" s="80">
        <f>IFERROR(Q7/N7,"-")</f>
        <v>0.29545454545455</v>
      </c>
      <c r="S7" s="79">
        <v>1</v>
      </c>
      <c r="T7" s="79">
        <v>3</v>
      </c>
      <c r="U7" s="80">
        <f>IFERROR(T7/(Q7),"-")</f>
        <v>0.23076923076923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3</v>
      </c>
      <c r="AO7" s="98">
        <f>IF(Q7=0,"",IF(AN7=0,"",(AN7/Q7)))</f>
        <v>0.23076923076923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0.076923076923077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4</v>
      </c>
      <c r="BP7" s="117">
        <f>IF(Q7=0,"",IF(BO7=0,"",(BO7/Q7)))</f>
        <v>0.30769230769231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5</v>
      </c>
      <c r="BY7" s="124">
        <f>IF(Q7=0,"",IF(BX7=0,"",(BX7/Q7)))</f>
        <v>0.38461538461538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0.475</v>
      </c>
      <c r="B10" s="39"/>
      <c r="C10" s="39"/>
      <c r="D10" s="39"/>
      <c r="E10" s="39"/>
      <c r="F10" s="39"/>
      <c r="G10" s="39"/>
      <c r="H10" s="40" t="s">
        <v>101</v>
      </c>
      <c r="I10" s="40"/>
      <c r="J10" s="40"/>
      <c r="K10" s="179">
        <f>SUM(K6:K9)</f>
        <v>80000</v>
      </c>
      <c r="L10" s="41">
        <f>SUM(L6:L9)</f>
        <v>85</v>
      </c>
      <c r="M10" s="41">
        <f>SUM(M6:M9)</f>
        <v>36</v>
      </c>
      <c r="N10" s="41">
        <f>SUM(N6:N9)</f>
        <v>103</v>
      </c>
      <c r="O10" s="41">
        <f>SUM(O6:O9)</f>
        <v>25</v>
      </c>
      <c r="P10" s="41">
        <f>SUM(P6:P9)</f>
        <v>0</v>
      </c>
      <c r="Q10" s="41">
        <f>SUM(Q6:Q9)</f>
        <v>25</v>
      </c>
      <c r="R10" s="42">
        <f>IFERROR(Q10/N10,"-")</f>
        <v>0.24271844660194</v>
      </c>
      <c r="S10" s="76">
        <f>SUM(S6:S9)</f>
        <v>2</v>
      </c>
      <c r="T10" s="76">
        <f>SUM(T6:T9)</f>
        <v>9</v>
      </c>
      <c r="U10" s="42">
        <f>IFERROR(S10/Q10,"-")</f>
        <v>0.08</v>
      </c>
      <c r="V10" s="43">
        <f>IFERROR(K10/Q10,"-")</f>
        <v>3200</v>
      </c>
      <c r="W10" s="44">
        <f>SUM(W6:W9)</f>
        <v>3</v>
      </c>
      <c r="X10" s="42">
        <f>IFERROR(W10/Q10,"-")</f>
        <v>0.12</v>
      </c>
      <c r="Y10" s="179">
        <f>SUM(Y6:Y9)</f>
        <v>38000</v>
      </c>
      <c r="Z10" s="179">
        <f>IFERROR(Y10/Q10,"-")</f>
        <v>1520</v>
      </c>
      <c r="AA10" s="179">
        <f>IFERROR(Y10/W10,"-")</f>
        <v>12666.666666667</v>
      </c>
      <c r="AB10" s="179">
        <f>Y10-K10</f>
        <v>-42000</v>
      </c>
      <c r="AC10" s="45">
        <f>Y10/K10</f>
        <v>0.475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