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<sst xmlns="http://schemas.openxmlformats.org/spreadsheetml/2006/main" uniqueCount="105">
  <si>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</si>
  <si>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</si>
  <si>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</si>
  <si>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</si>
  <si>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</si>
  <si>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</si>
  <si>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</si>
  <si>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</si>
  <si>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</si>
  <si>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</si>
  <si>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</si>
  <si>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</si>
  <si>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</si>
  <si>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</si>
  <si>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</si>
  <si>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</si>
  <si>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</si>
  <si>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</si>
  <si>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</si>
  <si>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</si>
  <si>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</si>
  <si>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</si>
  <si>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</si>
  <si>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</si>
  <si>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</si>
  <si>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06月</t>
  </si>
  <si>
    <t>りんご</t>
  </si>
  <si>
    <t>最終更新日</t>
  </si>
  <si>
    <t>09月30日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</si>
  <si>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</si>
  <si>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</si>
  <si>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</si>
  <si>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</si>
  <si>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</si>
  <si>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</si>
  <si>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</si>
  <si>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</si>
  <si>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</si>
  <si>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</si>
  <si>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</si>
  <si>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</si>
  <si>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</si>
  <si>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</si>
  <si>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</si>
  <si>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</si>
  <si>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</si>
  <si>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</si>
  <si>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</si>
  <si>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</si>
  <si>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</si>
  <si>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</si>
  <si>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</si>
  <si>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</si>
  <si>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</si>
  <si>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</si>
  <si>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</si>
  <si>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</si>
  <si>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</si>
  <si>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</si>
  <si>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</si>
  <si>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</si>
  <si>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ks445</t>
  </si>
  <si>
    <t>右女9（栗山絵麻）</t>
  </si>
  <si>
    <t>学生いませんギャルもいません熟女熟女熟女熟女</t>
  </si>
  <si>
    <t>TOP</t>
  </si>
  <si>
    <t>スポーツ報知関東</t>
  </si>
  <si>
    <t>全5段つかみ4回</t>
  </si>
  <si>
    <t>6月06日(日)</t>
  </si>
  <si>
    <t>ks446</t>
  </si>
  <si>
    <t>デリヘル版2（栗山絵麻）</t>
  </si>
  <si>
    <t>もし出会系大賞があったらこのサイトが受賞しているでしょう</t>
  </si>
  <si>
    <t>6月12日(土)</t>
  </si>
  <si>
    <t>ks447</t>
  </si>
  <si>
    <t>焼肉版（栗山絵麻）</t>
  </si>
  <si>
    <t>顔出し無しでも女性から誘われる</t>
  </si>
  <si>
    <t>6月19日(土)</t>
  </si>
  <si>
    <t>ks448</t>
  </si>
  <si>
    <t>黒：右女3（栗山絵麻）</t>
  </si>
  <si>
    <t>日本中の女は俺の彼女</t>
  </si>
  <si>
    <t>6月26日(土)</t>
  </si>
  <si>
    <t>ks449</t>
  </si>
  <si>
    <t>(空電共通)</t>
  </si>
  <si>
    <t>空電</t>
  </si>
  <si>
    <t>空電 (共通)</t>
  </si>
  <si>
    <t>ks450</t>
  </si>
  <si>
    <t>デイリースポーツ関西</t>
  </si>
  <si>
    <t>全5段・半5段段つかみ10段保証</t>
  </si>
  <si>
    <t>10段保証</t>
  </si>
  <si>
    <t>ks451</t>
  </si>
  <si>
    <t>ks452</t>
  </si>
  <si>
    <t>ks453</t>
  </si>
  <si>
    <t>ks454</t>
  </si>
  <si>
    <t>新書籍版2（栗山絵麻）</t>
  </si>
  <si>
    <t>一般女性から来る50歳以上の男性お試し無料</t>
  </si>
  <si>
    <t>ks455</t>
  </si>
  <si>
    <t>新聞 TOTAL</t>
  </si>
  <si>
    <t>●雑誌 広告</t>
  </si>
  <si>
    <t>rz037</t>
  </si>
  <si>
    <t>ぶんか社</t>
  </si>
  <si>
    <t>黄色黒版（栗山絵麻）</t>
  </si>
  <si>
    <t>EX MAX</t>
  </si>
  <si>
    <t>表4</t>
  </si>
  <si>
    <t>6月25日(金)</t>
  </si>
  <si>
    <t>rz038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</si>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</sst>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11</v>
      </c>
      <c r="D6" s="195">
        <v>720000</v>
      </c>
      <c r="E6" s="81">
        <v>478</v>
      </c>
      <c r="F6" s="81">
        <v>172</v>
      </c>
      <c r="G6" s="81">
        <v>717</v>
      </c>
      <c r="H6" s="91">
        <v>104</v>
      </c>
      <c r="I6" s="92">
        <v>1</v>
      </c>
      <c r="J6" s="145">
        <f>H6+I6</f>
        <v>105</v>
      </c>
      <c r="K6" s="82">
        <f>IFERROR(J6/G6,"-")</f>
        <v>0.14644351464435</v>
      </c>
      <c r="L6" s="81">
        <v>12</v>
      </c>
      <c r="M6" s="81">
        <v>31</v>
      </c>
      <c r="N6" s="82">
        <f>IFERROR(L6/J6,"-")</f>
        <v>0.11428571428571</v>
      </c>
      <c r="O6" s="83">
        <f>IFERROR(D6/J6,"-")</f>
        <v>6857.1428571429</v>
      </c>
      <c r="P6" s="84">
        <v>23</v>
      </c>
      <c r="Q6" s="82">
        <f>IFERROR(P6/J6,"-")</f>
        <v>0.21904761904762</v>
      </c>
      <c r="R6" s="200">
        <v>2138000</v>
      </c>
      <c r="S6" s="201">
        <f>IFERROR(R6/J6,"-")</f>
        <v>20361.904761905</v>
      </c>
      <c r="T6" s="201">
        <f>IFERROR(R6/P6,"-")</f>
        <v>92956.52173913</v>
      </c>
      <c r="U6" s="195">
        <f>IFERROR(R6-D6,"-")</f>
        <v>1418000</v>
      </c>
      <c r="V6" s="85">
        <f>R6/D6</f>
        <v>2.9694444444444</v>
      </c>
      <c r="W6" s="79"/>
      <c r="X6" s="144"/>
    </row>
    <row r="7" spans="1:24">
      <c r="A7" s="80"/>
      <c r="B7" s="86" t="s">
        <v>24</v>
      </c>
      <c r="C7" s="86">
        <v>2</v>
      </c>
      <c r="D7" s="195">
        <v>80000</v>
      </c>
      <c r="E7" s="81">
        <v>85</v>
      </c>
      <c r="F7" s="81">
        <v>36</v>
      </c>
      <c r="G7" s="81">
        <v>103</v>
      </c>
      <c r="H7" s="91">
        <v>25</v>
      </c>
      <c r="I7" s="92">
        <v>0</v>
      </c>
      <c r="J7" s="145">
        <f>H7+I7</f>
        <v>25</v>
      </c>
      <c r="K7" s="82">
        <f>IFERROR(J7/G7,"-")</f>
        <v>0.24271844660194</v>
      </c>
      <c r="L7" s="81">
        <v>2</v>
      </c>
      <c r="M7" s="81">
        <v>9</v>
      </c>
      <c r="N7" s="82">
        <f>IFERROR(L7/J7,"-")</f>
        <v>0.08</v>
      </c>
      <c r="O7" s="83">
        <f>IFERROR(D7/J7,"-")</f>
        <v>3200</v>
      </c>
      <c r="P7" s="84">
        <v>3</v>
      </c>
      <c r="Q7" s="82">
        <f>IFERROR(P7/J7,"-")</f>
        <v>0.12</v>
      </c>
      <c r="R7" s="200">
        <v>38000</v>
      </c>
      <c r="S7" s="201">
        <f>IFERROR(R7/J7,"-")</f>
        <v>1520</v>
      </c>
      <c r="T7" s="201">
        <f>IFERROR(R7/P7,"-")</f>
        <v>12666.666666667</v>
      </c>
      <c r="U7" s="195">
        <f>IFERROR(R7-D7,"-")</f>
        <v>-42000</v>
      </c>
      <c r="V7" s="85">
        <f>R7/D7</f>
        <v>0.475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800000</v>
      </c>
      <c r="E10" s="41">
        <f>SUM(E6:E8)</f>
        <v>563</v>
      </c>
      <c r="F10" s="41">
        <f>SUM(F6:F8)</f>
        <v>208</v>
      </c>
      <c r="G10" s="41">
        <f>SUM(G6:G8)</f>
        <v>820</v>
      </c>
      <c r="H10" s="41">
        <f>SUM(H6:H8)</f>
        <v>129</v>
      </c>
      <c r="I10" s="41">
        <f>SUM(I6:I8)</f>
        <v>1</v>
      </c>
      <c r="J10" s="41">
        <f>SUM(J6:J8)</f>
        <v>130</v>
      </c>
      <c r="K10" s="42">
        <f>IFERROR(J10/G10,"-")</f>
        <v>0.15853658536585</v>
      </c>
      <c r="L10" s="78">
        <f>SUM(L6:L8)</f>
        <v>14</v>
      </c>
      <c r="M10" s="78">
        <f>SUM(M6:M8)</f>
        <v>40</v>
      </c>
      <c r="N10" s="42">
        <f>IFERROR(L10/J10,"-")</f>
        <v>0.10769230769231</v>
      </c>
      <c r="O10" s="43">
        <f>IFERROR(D10/J10,"-")</f>
        <v>6153.8461538462</v>
      </c>
      <c r="P10" s="44">
        <f>SUM(P6:P8)</f>
        <v>26</v>
      </c>
      <c r="Q10" s="42">
        <f>IFERROR(P10/J10,"-")</f>
        <v>0.2</v>
      </c>
      <c r="R10" s="45">
        <f>SUM(R6:R8)</f>
        <v>2176000</v>
      </c>
      <c r="S10" s="45">
        <f>IFERROR(R10/J10,"-")</f>
        <v>16738.461538462</v>
      </c>
      <c r="T10" s="45">
        <f>IFERROR(R10/P10,"-")</f>
        <v>83692.307692308</v>
      </c>
      <c r="U10" s="46">
        <f>SUM(U6:U8)</f>
        <v>1376000</v>
      </c>
      <c r="V10" s="47">
        <f>IFERROR(R10/D10,"-")</f>
        <v>2.72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9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2.3480769230769</v>
      </c>
      <c r="B6" s="203" t="s">
        <v>61</v>
      </c>
      <c r="C6" s="203"/>
      <c r="D6" s="203" t="s">
        <v>62</v>
      </c>
      <c r="E6" s="203" t="s">
        <v>63</v>
      </c>
      <c r="F6" s="203" t="s">
        <v>64</v>
      </c>
      <c r="G6" s="203" t="s">
        <v>65</v>
      </c>
      <c r="H6" s="90" t="s">
        <v>66</v>
      </c>
      <c r="I6" s="204" t="s">
        <v>67</v>
      </c>
      <c r="J6" s="188">
        <v>520000</v>
      </c>
      <c r="K6" s="81">
        <v>29</v>
      </c>
      <c r="L6" s="81">
        <v>0</v>
      </c>
      <c r="M6" s="81">
        <v>108</v>
      </c>
      <c r="N6" s="91">
        <v>9</v>
      </c>
      <c r="O6" s="92">
        <v>1</v>
      </c>
      <c r="P6" s="93">
        <f>N6+O6</f>
        <v>10</v>
      </c>
      <c r="Q6" s="82">
        <f>IFERROR(P6/M6,"-")</f>
        <v>0.092592592592593</v>
      </c>
      <c r="R6" s="81">
        <v>0</v>
      </c>
      <c r="S6" s="81">
        <v>4</v>
      </c>
      <c r="T6" s="82">
        <f>IFERROR(S6/(O6+P6),"-")</f>
        <v>0.36363636363636</v>
      </c>
      <c r="U6" s="182">
        <f>IFERROR(J6/SUM(P6:P10),"-")</f>
        <v>9811.320754717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SUM(X6:X10)-SUM(J6:J10)</f>
        <v>701000</v>
      </c>
      <c r="AB6" s="85">
        <f>SUM(X6:X10)/SUM(J6:J10)</f>
        <v>2.3480769230769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>
        <v>1</v>
      </c>
      <c r="AW6" s="107">
        <f>IF(P6=0,"",IF(AV6=0,"",(AV6/P6)))</f>
        <v>0.1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1</v>
      </c>
      <c r="BF6" s="113">
        <f>IF(P6=0,"",IF(BE6=0,"",(BE6/P6)))</f>
        <v>0.1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2</v>
      </c>
      <c r="BO6" s="120">
        <f>IF(P6=0,"",IF(BN6=0,"",(BN6/P6)))</f>
        <v>0.2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6</v>
      </c>
      <c r="BX6" s="127">
        <f>IF(P6=0,"",IF(BW6=0,"",(BW6/P6)))</f>
        <v>0.6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 t="s">
        <v>69</v>
      </c>
      <c r="E7" s="203" t="s">
        <v>70</v>
      </c>
      <c r="F7" s="203" t="s">
        <v>64</v>
      </c>
      <c r="G7" s="203" t="s">
        <v>65</v>
      </c>
      <c r="H7" s="90" t="s">
        <v>66</v>
      </c>
      <c r="I7" s="205" t="s">
        <v>71</v>
      </c>
      <c r="J7" s="188"/>
      <c r="K7" s="81">
        <v>19</v>
      </c>
      <c r="L7" s="81">
        <v>0</v>
      </c>
      <c r="M7" s="81">
        <v>56</v>
      </c>
      <c r="N7" s="91">
        <v>5</v>
      </c>
      <c r="O7" s="92">
        <v>0</v>
      </c>
      <c r="P7" s="93">
        <f>N7+O7</f>
        <v>5</v>
      </c>
      <c r="Q7" s="82">
        <f>IFERROR(P7/M7,"-")</f>
        <v>0.089285714285714</v>
      </c>
      <c r="R7" s="81">
        <v>1</v>
      </c>
      <c r="S7" s="81">
        <v>3</v>
      </c>
      <c r="T7" s="82">
        <f>IFERROR(S7/(O7+P7),"-")</f>
        <v>0.6</v>
      </c>
      <c r="U7" s="182"/>
      <c r="V7" s="84">
        <v>4</v>
      </c>
      <c r="W7" s="82">
        <f>IF(P7=0,"-",V7/P7)</f>
        <v>0.8</v>
      </c>
      <c r="X7" s="186">
        <v>316000</v>
      </c>
      <c r="Y7" s="187">
        <f>IFERROR(X7/P7,"-")</f>
        <v>63200</v>
      </c>
      <c r="Z7" s="187">
        <f>IFERROR(X7/V7,"-")</f>
        <v>79000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>
        <v>1</v>
      </c>
      <c r="BF7" s="113">
        <f>IF(P7=0,"",IF(BE7=0,"",(BE7/P7)))</f>
        <v>0.2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1</v>
      </c>
      <c r="BO7" s="120">
        <f>IF(P7=0,"",IF(BN7=0,"",(BN7/P7)))</f>
        <v>0.2</v>
      </c>
      <c r="BP7" s="121">
        <v>1</v>
      </c>
      <c r="BQ7" s="122">
        <f>IFERROR(BP7/BN7,"-")</f>
        <v>1</v>
      </c>
      <c r="BR7" s="123">
        <v>11000</v>
      </c>
      <c r="BS7" s="124">
        <f>IFERROR(BR7/BN7,"-")</f>
        <v>11000</v>
      </c>
      <c r="BT7" s="125"/>
      <c r="BU7" s="125">
        <v>1</v>
      </c>
      <c r="BV7" s="125"/>
      <c r="BW7" s="126">
        <v>3</v>
      </c>
      <c r="BX7" s="127">
        <f>IF(P7=0,"",IF(BW7=0,"",(BW7/P7)))</f>
        <v>0.6</v>
      </c>
      <c r="BY7" s="128">
        <v>3</v>
      </c>
      <c r="BZ7" s="129">
        <f>IFERROR(BY7/BW7,"-")</f>
        <v>1</v>
      </c>
      <c r="CA7" s="130">
        <v>305000</v>
      </c>
      <c r="CB7" s="131">
        <f>IFERROR(CA7/BW7,"-")</f>
        <v>101666.66666667</v>
      </c>
      <c r="CC7" s="132"/>
      <c r="CD7" s="132">
        <v>1</v>
      </c>
      <c r="CE7" s="132">
        <v>2</v>
      </c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4</v>
      </c>
      <c r="CP7" s="141">
        <v>316000</v>
      </c>
      <c r="CQ7" s="141">
        <v>163000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72</v>
      </c>
      <c r="C8" s="203"/>
      <c r="D8" s="203" t="s">
        <v>73</v>
      </c>
      <c r="E8" s="203" t="s">
        <v>74</v>
      </c>
      <c r="F8" s="203" t="s">
        <v>64</v>
      </c>
      <c r="G8" s="203" t="s">
        <v>65</v>
      </c>
      <c r="H8" s="90" t="s">
        <v>66</v>
      </c>
      <c r="I8" s="205" t="s">
        <v>75</v>
      </c>
      <c r="J8" s="188"/>
      <c r="K8" s="81">
        <v>18</v>
      </c>
      <c r="L8" s="81">
        <v>0</v>
      </c>
      <c r="M8" s="81">
        <v>50</v>
      </c>
      <c r="N8" s="91">
        <v>8</v>
      </c>
      <c r="O8" s="92">
        <v>0</v>
      </c>
      <c r="P8" s="93">
        <f>N8+O8</f>
        <v>8</v>
      </c>
      <c r="Q8" s="82">
        <f>IFERROR(P8/M8,"-")</f>
        <v>0.16</v>
      </c>
      <c r="R8" s="81">
        <v>0</v>
      </c>
      <c r="S8" s="81">
        <v>4</v>
      </c>
      <c r="T8" s="82">
        <f>IFERROR(S8/(O8+P8),"-")</f>
        <v>0.5</v>
      </c>
      <c r="U8" s="182"/>
      <c r="V8" s="84">
        <v>1</v>
      </c>
      <c r="W8" s="82">
        <f>IF(P8=0,"-",V8/P8)</f>
        <v>0.125</v>
      </c>
      <c r="X8" s="186">
        <v>5000</v>
      </c>
      <c r="Y8" s="187">
        <f>IFERROR(X8/P8,"-")</f>
        <v>625</v>
      </c>
      <c r="Z8" s="187">
        <f>IFERROR(X8/V8,"-")</f>
        <v>5000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>
        <v>2</v>
      </c>
      <c r="BF8" s="113">
        <f>IF(P8=0,"",IF(BE8=0,"",(BE8/P8)))</f>
        <v>0.25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3</v>
      </c>
      <c r="BO8" s="120">
        <f>IF(P8=0,"",IF(BN8=0,"",(BN8/P8)))</f>
        <v>0.375</v>
      </c>
      <c r="BP8" s="121">
        <v>1</v>
      </c>
      <c r="BQ8" s="122">
        <f>IFERROR(BP8/BN8,"-")</f>
        <v>0.33333333333333</v>
      </c>
      <c r="BR8" s="123">
        <v>5000</v>
      </c>
      <c r="BS8" s="124">
        <f>IFERROR(BR8/BN8,"-")</f>
        <v>1666.6666666667</v>
      </c>
      <c r="BT8" s="125">
        <v>1</v>
      </c>
      <c r="BU8" s="125"/>
      <c r="BV8" s="125"/>
      <c r="BW8" s="126">
        <v>3</v>
      </c>
      <c r="BX8" s="127">
        <f>IF(P8=0,"",IF(BW8=0,"",(BW8/P8)))</f>
        <v>0.375</v>
      </c>
      <c r="BY8" s="128"/>
      <c r="BZ8" s="129">
        <f>IFERROR(BY8/BW8,"-")</f>
        <v>0</v>
      </c>
      <c r="CA8" s="130"/>
      <c r="CB8" s="131">
        <f>IFERROR(CA8/BW8,"-")</f>
        <v>0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1</v>
      </c>
      <c r="CP8" s="141">
        <v>5000</v>
      </c>
      <c r="CQ8" s="141">
        <v>5000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76</v>
      </c>
      <c r="C9" s="203"/>
      <c r="D9" s="203" t="s">
        <v>77</v>
      </c>
      <c r="E9" s="203" t="s">
        <v>78</v>
      </c>
      <c r="F9" s="203" t="s">
        <v>64</v>
      </c>
      <c r="G9" s="203" t="s">
        <v>65</v>
      </c>
      <c r="H9" s="90" t="s">
        <v>66</v>
      </c>
      <c r="I9" s="205" t="s">
        <v>79</v>
      </c>
      <c r="J9" s="188"/>
      <c r="K9" s="81">
        <v>13</v>
      </c>
      <c r="L9" s="81">
        <v>0</v>
      </c>
      <c r="M9" s="81">
        <v>48</v>
      </c>
      <c r="N9" s="91">
        <v>3</v>
      </c>
      <c r="O9" s="92">
        <v>0</v>
      </c>
      <c r="P9" s="93">
        <f>N9+O9</f>
        <v>3</v>
      </c>
      <c r="Q9" s="82">
        <f>IFERROR(P9/M9,"-")</f>
        <v>0.0625</v>
      </c>
      <c r="R9" s="81">
        <v>0</v>
      </c>
      <c r="S9" s="81">
        <v>1</v>
      </c>
      <c r="T9" s="82">
        <f>IFERROR(S9/(O9+P9),"-")</f>
        <v>0.33333333333333</v>
      </c>
      <c r="U9" s="182"/>
      <c r="V9" s="84">
        <v>1</v>
      </c>
      <c r="W9" s="82">
        <f>IF(P9=0,"-",V9/P9)</f>
        <v>0.33333333333333</v>
      </c>
      <c r="X9" s="186">
        <v>3000</v>
      </c>
      <c r="Y9" s="187">
        <f>IFERROR(X9/P9,"-")</f>
        <v>1000</v>
      </c>
      <c r="Z9" s="187">
        <f>IFERROR(X9/V9,"-")</f>
        <v>3000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>
        <f>IF(P9=0,"",IF(BE9=0,"",(BE9/P9)))</f>
        <v>0</v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>
        <v>2</v>
      </c>
      <c r="BO9" s="120">
        <f>IF(P9=0,"",IF(BN9=0,"",(BN9/P9)))</f>
        <v>0.66666666666667</v>
      </c>
      <c r="BP9" s="121">
        <v>1</v>
      </c>
      <c r="BQ9" s="122">
        <f>IFERROR(BP9/BN9,"-")</f>
        <v>0.5</v>
      </c>
      <c r="BR9" s="123">
        <v>3000</v>
      </c>
      <c r="BS9" s="124">
        <f>IFERROR(BR9/BN9,"-")</f>
        <v>1500</v>
      </c>
      <c r="BT9" s="125"/>
      <c r="BU9" s="125">
        <v>1</v>
      </c>
      <c r="BV9" s="125"/>
      <c r="BW9" s="126">
        <v>1</v>
      </c>
      <c r="BX9" s="127">
        <f>IF(P9=0,"",IF(BW9=0,"",(BW9/P9)))</f>
        <v>0.33333333333333</v>
      </c>
      <c r="BY9" s="128"/>
      <c r="BZ9" s="129">
        <f>IFERROR(BY9/BW9,"-")</f>
        <v>0</v>
      </c>
      <c r="CA9" s="130"/>
      <c r="CB9" s="131">
        <f>IFERROR(CA9/BW9,"-")</f>
        <v>0</v>
      </c>
      <c r="CC9" s="132"/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1</v>
      </c>
      <c r="CP9" s="141">
        <v>3000</v>
      </c>
      <c r="CQ9" s="141">
        <v>3000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80</v>
      </c>
      <c r="C10" s="203"/>
      <c r="D10" s="203" t="s">
        <v>81</v>
      </c>
      <c r="E10" s="203" t="s">
        <v>81</v>
      </c>
      <c r="F10" s="203" t="s">
        <v>82</v>
      </c>
      <c r="G10" s="203" t="s">
        <v>83</v>
      </c>
      <c r="H10" s="90"/>
      <c r="I10" s="90"/>
      <c r="J10" s="188"/>
      <c r="K10" s="81">
        <v>121</v>
      </c>
      <c r="L10" s="81">
        <v>80</v>
      </c>
      <c r="M10" s="81">
        <v>57</v>
      </c>
      <c r="N10" s="91">
        <v>27</v>
      </c>
      <c r="O10" s="92">
        <v>0</v>
      </c>
      <c r="P10" s="93">
        <f>N10+O10</f>
        <v>27</v>
      </c>
      <c r="Q10" s="82">
        <f>IFERROR(P10/M10,"-")</f>
        <v>0.47368421052632</v>
      </c>
      <c r="R10" s="81">
        <v>3</v>
      </c>
      <c r="S10" s="81">
        <v>4</v>
      </c>
      <c r="T10" s="82">
        <f>IFERROR(S10/(O10+P10),"-")</f>
        <v>0.14814814814815</v>
      </c>
      <c r="U10" s="182"/>
      <c r="V10" s="84">
        <v>6</v>
      </c>
      <c r="W10" s="82">
        <f>IF(P10=0,"-",V10/P10)</f>
        <v>0.22222222222222</v>
      </c>
      <c r="X10" s="186">
        <v>897000</v>
      </c>
      <c r="Y10" s="187">
        <f>IFERROR(X10/P10,"-")</f>
        <v>33222.222222222</v>
      </c>
      <c r="Z10" s="187">
        <f>IFERROR(X10/V10,"-")</f>
        <v>149500</v>
      </c>
      <c r="AA10" s="188"/>
      <c r="AB10" s="85"/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>
        <v>1</v>
      </c>
      <c r="AW10" s="107">
        <f>IF(P10=0,"",IF(AV10=0,"",(AV10/P10)))</f>
        <v>0.037037037037037</v>
      </c>
      <c r="AX10" s="106"/>
      <c r="AY10" s="108">
        <f>IFERROR(AX10/AV10,"-")</f>
        <v>0</v>
      </c>
      <c r="AZ10" s="109"/>
      <c r="BA10" s="110">
        <f>IFERROR(AZ10/AV10,"-")</f>
        <v>0</v>
      </c>
      <c r="BB10" s="111"/>
      <c r="BC10" s="111"/>
      <c r="BD10" s="111"/>
      <c r="BE10" s="112">
        <v>3</v>
      </c>
      <c r="BF10" s="113">
        <f>IF(P10=0,"",IF(BE10=0,"",(BE10/P10)))</f>
        <v>0.11111111111111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>
        <v>7</v>
      </c>
      <c r="BO10" s="120">
        <f>IF(P10=0,"",IF(BN10=0,"",(BN10/P10)))</f>
        <v>0.25925925925926</v>
      </c>
      <c r="BP10" s="121">
        <v>2</v>
      </c>
      <c r="BQ10" s="122">
        <f>IFERROR(BP10/BN10,"-")</f>
        <v>0.28571428571429</v>
      </c>
      <c r="BR10" s="123">
        <v>74000</v>
      </c>
      <c r="BS10" s="124">
        <f>IFERROR(BR10/BN10,"-")</f>
        <v>10571.428571429</v>
      </c>
      <c r="BT10" s="125"/>
      <c r="BU10" s="125">
        <v>1</v>
      </c>
      <c r="BV10" s="125">
        <v>1</v>
      </c>
      <c r="BW10" s="126">
        <v>13</v>
      </c>
      <c r="BX10" s="127">
        <f>IF(P10=0,"",IF(BW10=0,"",(BW10/P10)))</f>
        <v>0.48148148148148</v>
      </c>
      <c r="BY10" s="128">
        <v>4</v>
      </c>
      <c r="BZ10" s="129">
        <f>IFERROR(BY10/BW10,"-")</f>
        <v>0.30769230769231</v>
      </c>
      <c r="CA10" s="130">
        <v>823000</v>
      </c>
      <c r="CB10" s="131">
        <f>IFERROR(CA10/BW10,"-")</f>
        <v>63307.692307692</v>
      </c>
      <c r="CC10" s="132"/>
      <c r="CD10" s="132"/>
      <c r="CE10" s="132">
        <v>4</v>
      </c>
      <c r="CF10" s="133">
        <v>3</v>
      </c>
      <c r="CG10" s="134">
        <f>IF(P10=0,"",IF(CF10=0,"",(CF10/P10)))</f>
        <v>0.11111111111111</v>
      </c>
      <c r="CH10" s="135"/>
      <c r="CI10" s="136">
        <f>IFERROR(CH10/CF10,"-")</f>
        <v>0</v>
      </c>
      <c r="CJ10" s="137"/>
      <c r="CK10" s="138">
        <f>IFERROR(CJ10/CF10,"-")</f>
        <v>0</v>
      </c>
      <c r="CL10" s="139"/>
      <c r="CM10" s="139"/>
      <c r="CN10" s="139"/>
      <c r="CO10" s="140">
        <v>6</v>
      </c>
      <c r="CP10" s="141">
        <v>897000</v>
      </c>
      <c r="CQ10" s="141">
        <v>401000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>
        <f>AB11</f>
        <v>4.585</v>
      </c>
      <c r="B11" s="203" t="s">
        <v>84</v>
      </c>
      <c r="C11" s="203"/>
      <c r="D11" s="203" t="s">
        <v>62</v>
      </c>
      <c r="E11" s="203" t="s">
        <v>63</v>
      </c>
      <c r="F11" s="203" t="s">
        <v>64</v>
      </c>
      <c r="G11" s="203" t="s">
        <v>85</v>
      </c>
      <c r="H11" s="90" t="s">
        <v>86</v>
      </c>
      <c r="I11" s="90" t="s">
        <v>87</v>
      </c>
      <c r="J11" s="188">
        <v>200000</v>
      </c>
      <c r="K11" s="81">
        <v>24</v>
      </c>
      <c r="L11" s="81">
        <v>0</v>
      </c>
      <c r="M11" s="81">
        <v>101</v>
      </c>
      <c r="N11" s="91">
        <v>8</v>
      </c>
      <c r="O11" s="92">
        <v>0</v>
      </c>
      <c r="P11" s="93">
        <f>N11+O11</f>
        <v>8</v>
      </c>
      <c r="Q11" s="82">
        <f>IFERROR(P11/M11,"-")</f>
        <v>0.079207920792079</v>
      </c>
      <c r="R11" s="81">
        <v>1</v>
      </c>
      <c r="S11" s="81">
        <v>4</v>
      </c>
      <c r="T11" s="82">
        <f>IFERROR(S11/(O11+P11),"-")</f>
        <v>0.5</v>
      </c>
      <c r="U11" s="182">
        <f>IFERROR(J11/SUM(P11:P16),"-")</f>
        <v>3846.1538461538</v>
      </c>
      <c r="V11" s="84">
        <v>2</v>
      </c>
      <c r="W11" s="82">
        <f>IF(P11=0,"-",V11/P11)</f>
        <v>0.25</v>
      </c>
      <c r="X11" s="186">
        <v>15000</v>
      </c>
      <c r="Y11" s="187">
        <f>IFERROR(X11/P11,"-")</f>
        <v>1875</v>
      </c>
      <c r="Z11" s="187">
        <f>IFERROR(X11/V11,"-")</f>
        <v>7500</v>
      </c>
      <c r="AA11" s="188">
        <f>SUM(X11:X16)-SUM(J11:J16)</f>
        <v>717000</v>
      </c>
      <c r="AB11" s="85">
        <f>SUM(X11:X16)/SUM(J11:J16)</f>
        <v>4.585</v>
      </c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>
        <v>4</v>
      </c>
      <c r="BF11" s="113">
        <f>IF(P11=0,"",IF(BE11=0,"",(BE11/P11)))</f>
        <v>0.5</v>
      </c>
      <c r="BG11" s="112"/>
      <c r="BH11" s="114">
        <f>IFERROR(BG11/BE11,"-")</f>
        <v>0</v>
      </c>
      <c r="BI11" s="115"/>
      <c r="BJ11" s="116">
        <f>IFERROR(BI11/BE11,"-")</f>
        <v>0</v>
      </c>
      <c r="BK11" s="117"/>
      <c r="BL11" s="117"/>
      <c r="BM11" s="117"/>
      <c r="BN11" s="119">
        <v>1</v>
      </c>
      <c r="BO11" s="120">
        <f>IF(P11=0,"",IF(BN11=0,"",(BN11/P11)))</f>
        <v>0.125</v>
      </c>
      <c r="BP11" s="121">
        <v>1</v>
      </c>
      <c r="BQ11" s="122">
        <f>IFERROR(BP11/BN11,"-")</f>
        <v>1</v>
      </c>
      <c r="BR11" s="123">
        <v>10000</v>
      </c>
      <c r="BS11" s="124">
        <f>IFERROR(BR11/BN11,"-")</f>
        <v>10000</v>
      </c>
      <c r="BT11" s="125">
        <v>1</v>
      </c>
      <c r="BU11" s="125"/>
      <c r="BV11" s="125"/>
      <c r="BW11" s="126">
        <v>3</v>
      </c>
      <c r="BX11" s="127">
        <f>IF(P11=0,"",IF(BW11=0,"",(BW11/P11)))</f>
        <v>0.375</v>
      </c>
      <c r="BY11" s="128">
        <v>1</v>
      </c>
      <c r="BZ11" s="129">
        <f>IFERROR(BY11/BW11,"-")</f>
        <v>0.33333333333333</v>
      </c>
      <c r="CA11" s="130">
        <v>5000</v>
      </c>
      <c r="CB11" s="131">
        <f>IFERROR(CA11/BW11,"-")</f>
        <v>1666.6666666667</v>
      </c>
      <c r="CC11" s="132">
        <v>1</v>
      </c>
      <c r="CD11" s="132"/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2</v>
      </c>
      <c r="CP11" s="141">
        <v>15000</v>
      </c>
      <c r="CQ11" s="141">
        <v>10000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88</v>
      </c>
      <c r="C12" s="203"/>
      <c r="D12" s="203" t="s">
        <v>69</v>
      </c>
      <c r="E12" s="203" t="s">
        <v>70</v>
      </c>
      <c r="F12" s="203" t="s">
        <v>64</v>
      </c>
      <c r="G12" s="203"/>
      <c r="H12" s="90" t="s">
        <v>86</v>
      </c>
      <c r="I12" s="90"/>
      <c r="J12" s="188"/>
      <c r="K12" s="81">
        <v>8</v>
      </c>
      <c r="L12" s="81">
        <v>0</v>
      </c>
      <c r="M12" s="81">
        <v>61</v>
      </c>
      <c r="N12" s="91">
        <v>4</v>
      </c>
      <c r="O12" s="92">
        <v>0</v>
      </c>
      <c r="P12" s="93">
        <f>N12+O12</f>
        <v>4</v>
      </c>
      <c r="Q12" s="82">
        <f>IFERROR(P12/M12,"-")</f>
        <v>0.065573770491803</v>
      </c>
      <c r="R12" s="81">
        <v>0</v>
      </c>
      <c r="S12" s="81">
        <v>1</v>
      </c>
      <c r="T12" s="82">
        <f>IFERROR(S12/(O12+P12),"-")</f>
        <v>0.25</v>
      </c>
      <c r="U12" s="182"/>
      <c r="V12" s="84">
        <v>0</v>
      </c>
      <c r="W12" s="82">
        <f>IF(P12=0,"-",V12/P12)</f>
        <v>0</v>
      </c>
      <c r="X12" s="186">
        <v>0</v>
      </c>
      <c r="Y12" s="187">
        <f>IFERROR(X12/P12,"-")</f>
        <v>0</v>
      </c>
      <c r="Z12" s="187" t="str">
        <f>IFERROR(X12/V12,"-")</f>
        <v>-</v>
      </c>
      <c r="AA12" s="188"/>
      <c r="AB12" s="85"/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/>
      <c r="BF12" s="113">
        <f>IF(P12=0,"",IF(BE12=0,"",(BE12/P12)))</f>
        <v>0</v>
      </c>
      <c r="BG12" s="112"/>
      <c r="BH12" s="114" t="str">
        <f>IFERROR(BG12/BE12,"-")</f>
        <v>-</v>
      </c>
      <c r="BI12" s="115"/>
      <c r="BJ12" s="116" t="str">
        <f>IFERROR(BI12/BE12,"-")</f>
        <v>-</v>
      </c>
      <c r="BK12" s="117"/>
      <c r="BL12" s="117"/>
      <c r="BM12" s="117"/>
      <c r="BN12" s="119">
        <v>2</v>
      </c>
      <c r="BO12" s="120">
        <f>IF(P12=0,"",IF(BN12=0,"",(BN12/P12)))</f>
        <v>0.5</v>
      </c>
      <c r="BP12" s="121"/>
      <c r="BQ12" s="122">
        <f>IFERROR(BP12/BN12,"-")</f>
        <v>0</v>
      </c>
      <c r="BR12" s="123"/>
      <c r="BS12" s="124">
        <f>IFERROR(BR12/BN12,"-")</f>
        <v>0</v>
      </c>
      <c r="BT12" s="125"/>
      <c r="BU12" s="125"/>
      <c r="BV12" s="125"/>
      <c r="BW12" s="126">
        <v>2</v>
      </c>
      <c r="BX12" s="127">
        <f>IF(P12=0,"",IF(BW12=0,"",(BW12/P12)))</f>
        <v>0.5</v>
      </c>
      <c r="BY12" s="128"/>
      <c r="BZ12" s="129">
        <f>IFERROR(BY12/BW12,"-")</f>
        <v>0</v>
      </c>
      <c r="CA12" s="130"/>
      <c r="CB12" s="131">
        <f>IFERROR(CA12/BW12,"-")</f>
        <v>0</v>
      </c>
      <c r="CC12" s="132"/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0</v>
      </c>
      <c r="CP12" s="141">
        <v>0</v>
      </c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89</v>
      </c>
      <c r="C13" s="203"/>
      <c r="D13" s="203" t="s">
        <v>73</v>
      </c>
      <c r="E13" s="203" t="s">
        <v>74</v>
      </c>
      <c r="F13" s="203" t="s">
        <v>64</v>
      </c>
      <c r="G13" s="203"/>
      <c r="H13" s="90" t="s">
        <v>86</v>
      </c>
      <c r="I13" s="90"/>
      <c r="J13" s="188"/>
      <c r="K13" s="81">
        <v>20</v>
      </c>
      <c r="L13" s="81">
        <v>0</v>
      </c>
      <c r="M13" s="81">
        <v>68</v>
      </c>
      <c r="N13" s="91">
        <v>8</v>
      </c>
      <c r="O13" s="92">
        <v>0</v>
      </c>
      <c r="P13" s="93">
        <f>N13+O13</f>
        <v>8</v>
      </c>
      <c r="Q13" s="82">
        <f>IFERROR(P13/M13,"-")</f>
        <v>0.11764705882353</v>
      </c>
      <c r="R13" s="81">
        <v>0</v>
      </c>
      <c r="S13" s="81">
        <v>2</v>
      </c>
      <c r="T13" s="82">
        <f>IFERROR(S13/(O13+P13),"-")</f>
        <v>0.25</v>
      </c>
      <c r="U13" s="182"/>
      <c r="V13" s="84">
        <v>0</v>
      </c>
      <c r="W13" s="82">
        <f>IF(P13=0,"-",V13/P13)</f>
        <v>0</v>
      </c>
      <c r="X13" s="186">
        <v>0</v>
      </c>
      <c r="Y13" s="187">
        <f>IFERROR(X13/P13,"-")</f>
        <v>0</v>
      </c>
      <c r="Z13" s="187" t="str">
        <f>IFERROR(X13/V13,"-")</f>
        <v>-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/>
      <c r="BF13" s="113">
        <f>IF(P13=0,"",IF(BE13=0,"",(BE13/P13)))</f>
        <v>0</v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>
        <v>5</v>
      </c>
      <c r="BO13" s="120">
        <f>IF(P13=0,"",IF(BN13=0,"",(BN13/P13)))</f>
        <v>0.625</v>
      </c>
      <c r="BP13" s="121"/>
      <c r="BQ13" s="122">
        <f>IFERROR(BP13/BN13,"-")</f>
        <v>0</v>
      </c>
      <c r="BR13" s="123"/>
      <c r="BS13" s="124">
        <f>IFERROR(BR13/BN13,"-")</f>
        <v>0</v>
      </c>
      <c r="BT13" s="125"/>
      <c r="BU13" s="125"/>
      <c r="BV13" s="125"/>
      <c r="BW13" s="126">
        <v>2</v>
      </c>
      <c r="BX13" s="127">
        <f>IF(P13=0,"",IF(BW13=0,"",(BW13/P13)))</f>
        <v>0.25</v>
      </c>
      <c r="BY13" s="128"/>
      <c r="BZ13" s="129">
        <f>IFERROR(BY13/BW13,"-")</f>
        <v>0</v>
      </c>
      <c r="CA13" s="130"/>
      <c r="CB13" s="131">
        <f>IFERROR(CA13/BW13,"-")</f>
        <v>0</v>
      </c>
      <c r="CC13" s="132"/>
      <c r="CD13" s="132"/>
      <c r="CE13" s="132"/>
      <c r="CF13" s="133">
        <v>1</v>
      </c>
      <c r="CG13" s="134">
        <f>IF(P13=0,"",IF(CF13=0,"",(CF13/P13)))</f>
        <v>0.125</v>
      </c>
      <c r="CH13" s="135"/>
      <c r="CI13" s="136">
        <f>IFERROR(CH13/CF13,"-")</f>
        <v>0</v>
      </c>
      <c r="CJ13" s="137"/>
      <c r="CK13" s="138">
        <f>IFERROR(CJ13/CF13,"-")</f>
        <v>0</v>
      </c>
      <c r="CL13" s="139"/>
      <c r="CM13" s="139"/>
      <c r="CN13" s="139"/>
      <c r="CO13" s="140">
        <v>0</v>
      </c>
      <c r="CP13" s="141">
        <v>0</v>
      </c>
      <c r="CQ13" s="141"/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90</v>
      </c>
      <c r="C14" s="203"/>
      <c r="D14" s="203" t="s">
        <v>77</v>
      </c>
      <c r="E14" s="203" t="s">
        <v>78</v>
      </c>
      <c r="F14" s="203" t="s">
        <v>64</v>
      </c>
      <c r="G14" s="203"/>
      <c r="H14" s="90" t="s">
        <v>86</v>
      </c>
      <c r="I14" s="90"/>
      <c r="J14" s="188"/>
      <c r="K14" s="81">
        <v>16</v>
      </c>
      <c r="L14" s="81">
        <v>0</v>
      </c>
      <c r="M14" s="81">
        <v>78</v>
      </c>
      <c r="N14" s="91">
        <v>5</v>
      </c>
      <c r="O14" s="92">
        <v>0</v>
      </c>
      <c r="P14" s="93">
        <f>N14+O14</f>
        <v>5</v>
      </c>
      <c r="Q14" s="82">
        <f>IFERROR(P14/M14,"-")</f>
        <v>0.064102564102564</v>
      </c>
      <c r="R14" s="81">
        <v>0</v>
      </c>
      <c r="S14" s="81">
        <v>2</v>
      </c>
      <c r="T14" s="82">
        <f>IFERROR(S14/(O14+P14),"-")</f>
        <v>0.4</v>
      </c>
      <c r="U14" s="182"/>
      <c r="V14" s="84">
        <v>1</v>
      </c>
      <c r="W14" s="82">
        <f>IF(P14=0,"-",V14/P14)</f>
        <v>0.2</v>
      </c>
      <c r="X14" s="186">
        <v>6000</v>
      </c>
      <c r="Y14" s="187">
        <f>IFERROR(X14/P14,"-")</f>
        <v>1200</v>
      </c>
      <c r="Z14" s="187">
        <f>IFERROR(X14/V14,"-")</f>
        <v>6000</v>
      </c>
      <c r="AA14" s="188"/>
      <c r="AB14" s="85"/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/>
      <c r="BF14" s="113">
        <f>IF(P14=0,"",IF(BE14=0,"",(BE14/P14)))</f>
        <v>0</v>
      </c>
      <c r="BG14" s="112"/>
      <c r="BH14" s="114" t="str">
        <f>IFERROR(BG14/BE14,"-")</f>
        <v>-</v>
      </c>
      <c r="BI14" s="115"/>
      <c r="BJ14" s="116" t="str">
        <f>IFERROR(BI14/BE14,"-")</f>
        <v>-</v>
      </c>
      <c r="BK14" s="117"/>
      <c r="BL14" s="117"/>
      <c r="BM14" s="117"/>
      <c r="BN14" s="119">
        <v>3</v>
      </c>
      <c r="BO14" s="120">
        <f>IF(P14=0,"",IF(BN14=0,"",(BN14/P14)))</f>
        <v>0.6</v>
      </c>
      <c r="BP14" s="121"/>
      <c r="BQ14" s="122">
        <f>IFERROR(BP14/BN14,"-")</f>
        <v>0</v>
      </c>
      <c r="BR14" s="123"/>
      <c r="BS14" s="124">
        <f>IFERROR(BR14/BN14,"-")</f>
        <v>0</v>
      </c>
      <c r="BT14" s="125"/>
      <c r="BU14" s="125"/>
      <c r="BV14" s="125"/>
      <c r="BW14" s="126">
        <v>2</v>
      </c>
      <c r="BX14" s="127">
        <f>IF(P14=0,"",IF(BW14=0,"",(BW14/P14)))</f>
        <v>0.4</v>
      </c>
      <c r="BY14" s="128">
        <v>1</v>
      </c>
      <c r="BZ14" s="129">
        <f>IFERROR(BY14/BW14,"-")</f>
        <v>0.5</v>
      </c>
      <c r="CA14" s="130">
        <v>6000</v>
      </c>
      <c r="CB14" s="131">
        <f>IFERROR(CA14/BW14,"-")</f>
        <v>3000</v>
      </c>
      <c r="CC14" s="132"/>
      <c r="CD14" s="132">
        <v>1</v>
      </c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1</v>
      </c>
      <c r="CP14" s="141">
        <v>6000</v>
      </c>
      <c r="CQ14" s="141">
        <v>6000</v>
      </c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91</v>
      </c>
      <c r="C15" s="203"/>
      <c r="D15" s="203" t="s">
        <v>92</v>
      </c>
      <c r="E15" s="203" t="s">
        <v>93</v>
      </c>
      <c r="F15" s="203" t="s">
        <v>64</v>
      </c>
      <c r="G15" s="203"/>
      <c r="H15" s="90" t="s">
        <v>86</v>
      </c>
      <c r="I15" s="90"/>
      <c r="J15" s="188"/>
      <c r="K15" s="81">
        <v>12</v>
      </c>
      <c r="L15" s="81">
        <v>0</v>
      </c>
      <c r="M15" s="81">
        <v>43</v>
      </c>
      <c r="N15" s="91">
        <v>3</v>
      </c>
      <c r="O15" s="92">
        <v>0</v>
      </c>
      <c r="P15" s="93">
        <f>N15+O15</f>
        <v>3</v>
      </c>
      <c r="Q15" s="82">
        <f>IFERROR(P15/M15,"-")</f>
        <v>0.069767441860465</v>
      </c>
      <c r="R15" s="81">
        <v>0</v>
      </c>
      <c r="S15" s="81">
        <v>0</v>
      </c>
      <c r="T15" s="82">
        <f>IFERROR(S15/(O15+P15),"-")</f>
        <v>0</v>
      </c>
      <c r="U15" s="182"/>
      <c r="V15" s="84">
        <v>0</v>
      </c>
      <c r="W15" s="82">
        <f>IF(P15=0,"-",V15/P15)</f>
        <v>0</v>
      </c>
      <c r="X15" s="186">
        <v>0</v>
      </c>
      <c r="Y15" s="187">
        <f>IFERROR(X15/P15,"-")</f>
        <v>0</v>
      </c>
      <c r="Z15" s="187" t="str">
        <f>IFERROR(X15/V15,"-")</f>
        <v>-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/>
      <c r="BF15" s="113">
        <f>IF(P15=0,"",IF(BE15=0,"",(BE15/P15)))</f>
        <v>0</v>
      </c>
      <c r="BG15" s="112"/>
      <c r="BH15" s="114" t="str">
        <f>IFERROR(BG15/BE15,"-")</f>
        <v>-</v>
      </c>
      <c r="BI15" s="115"/>
      <c r="BJ15" s="116" t="str">
        <f>IFERROR(BI15/BE15,"-")</f>
        <v>-</v>
      </c>
      <c r="BK15" s="117"/>
      <c r="BL15" s="117"/>
      <c r="BM15" s="117"/>
      <c r="BN15" s="119">
        <v>1</v>
      </c>
      <c r="BO15" s="120">
        <f>IF(P15=0,"",IF(BN15=0,"",(BN15/P15)))</f>
        <v>0.33333333333333</v>
      </c>
      <c r="BP15" s="121"/>
      <c r="BQ15" s="122">
        <f>IFERROR(BP15/BN15,"-")</f>
        <v>0</v>
      </c>
      <c r="BR15" s="123"/>
      <c r="BS15" s="124">
        <f>IFERROR(BR15/BN15,"-")</f>
        <v>0</v>
      </c>
      <c r="BT15" s="125"/>
      <c r="BU15" s="125"/>
      <c r="BV15" s="125"/>
      <c r="BW15" s="126">
        <v>1</v>
      </c>
      <c r="BX15" s="127">
        <f>IF(P15=0,"",IF(BW15=0,"",(BW15/P15)))</f>
        <v>0.33333333333333</v>
      </c>
      <c r="BY15" s="128"/>
      <c r="BZ15" s="129">
        <f>IFERROR(BY15/BW15,"-")</f>
        <v>0</v>
      </c>
      <c r="CA15" s="130"/>
      <c r="CB15" s="131">
        <f>IFERROR(CA15/BW15,"-")</f>
        <v>0</v>
      </c>
      <c r="CC15" s="132"/>
      <c r="CD15" s="132"/>
      <c r="CE15" s="132"/>
      <c r="CF15" s="133">
        <v>1</v>
      </c>
      <c r="CG15" s="134">
        <f>IF(P15=0,"",IF(CF15=0,"",(CF15/P15)))</f>
        <v>0.33333333333333</v>
      </c>
      <c r="CH15" s="135"/>
      <c r="CI15" s="136">
        <f>IFERROR(CH15/CF15,"-")</f>
        <v>0</v>
      </c>
      <c r="CJ15" s="137"/>
      <c r="CK15" s="138">
        <f>IFERROR(CJ15/CF15,"-")</f>
        <v>0</v>
      </c>
      <c r="CL15" s="139"/>
      <c r="CM15" s="139"/>
      <c r="CN15" s="139"/>
      <c r="CO15" s="140">
        <v>0</v>
      </c>
      <c r="CP15" s="141">
        <v>0</v>
      </c>
      <c r="CQ15" s="141"/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94</v>
      </c>
      <c r="C16" s="203"/>
      <c r="D16" s="203" t="s">
        <v>81</v>
      </c>
      <c r="E16" s="203" t="s">
        <v>81</v>
      </c>
      <c r="F16" s="203" t="s">
        <v>82</v>
      </c>
      <c r="G16" s="203"/>
      <c r="H16" s="90"/>
      <c r="I16" s="90"/>
      <c r="J16" s="188"/>
      <c r="K16" s="81">
        <v>198</v>
      </c>
      <c r="L16" s="81">
        <v>92</v>
      </c>
      <c r="M16" s="81">
        <v>47</v>
      </c>
      <c r="N16" s="91">
        <v>24</v>
      </c>
      <c r="O16" s="92">
        <v>0</v>
      </c>
      <c r="P16" s="93">
        <f>N16+O16</f>
        <v>24</v>
      </c>
      <c r="Q16" s="82">
        <f>IFERROR(P16/M16,"-")</f>
        <v>0.51063829787234</v>
      </c>
      <c r="R16" s="81">
        <v>7</v>
      </c>
      <c r="S16" s="81">
        <v>6</v>
      </c>
      <c r="T16" s="82">
        <f>IFERROR(S16/(O16+P16),"-")</f>
        <v>0.25</v>
      </c>
      <c r="U16" s="182"/>
      <c r="V16" s="84">
        <v>8</v>
      </c>
      <c r="W16" s="82">
        <f>IF(P16=0,"-",V16/P16)</f>
        <v>0.33333333333333</v>
      </c>
      <c r="X16" s="186">
        <v>896000</v>
      </c>
      <c r="Y16" s="187">
        <f>IFERROR(X16/P16,"-")</f>
        <v>37333.333333333</v>
      </c>
      <c r="Z16" s="187">
        <f>IFERROR(X16/V16,"-")</f>
        <v>112000</v>
      </c>
      <c r="AA16" s="188"/>
      <c r="AB16" s="85"/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>
        <v>2</v>
      </c>
      <c r="AN16" s="101">
        <f>IF(P16=0,"",IF(AM16=0,"",(AM16/P16)))</f>
        <v>0.083333333333333</v>
      </c>
      <c r="AO16" s="100"/>
      <c r="AP16" s="102">
        <f>IFERROR(AP16/AM16,"-")</f>
        <v>0</v>
      </c>
      <c r="AQ16" s="103"/>
      <c r="AR16" s="104">
        <f>IFERROR(AQ16/AM16,"-")</f>
        <v>0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/>
      <c r="BF16" s="113">
        <f>IF(P16=0,"",IF(BE16=0,"",(BE16/P16)))</f>
        <v>0</v>
      </c>
      <c r="BG16" s="112"/>
      <c r="BH16" s="114" t="str">
        <f>IFERROR(BG16/BE16,"-")</f>
        <v>-</v>
      </c>
      <c r="BI16" s="115"/>
      <c r="BJ16" s="116" t="str">
        <f>IFERROR(BI16/BE16,"-")</f>
        <v>-</v>
      </c>
      <c r="BK16" s="117"/>
      <c r="BL16" s="117"/>
      <c r="BM16" s="117"/>
      <c r="BN16" s="119">
        <v>4</v>
      </c>
      <c r="BO16" s="120">
        <f>IF(P16=0,"",IF(BN16=0,"",(BN16/P16)))</f>
        <v>0.16666666666667</v>
      </c>
      <c r="BP16" s="121">
        <v>1</v>
      </c>
      <c r="BQ16" s="122">
        <f>IFERROR(BP16/BN16,"-")</f>
        <v>0.25</v>
      </c>
      <c r="BR16" s="123">
        <v>23000</v>
      </c>
      <c r="BS16" s="124">
        <f>IFERROR(BR16/BN16,"-")</f>
        <v>5750</v>
      </c>
      <c r="BT16" s="125"/>
      <c r="BU16" s="125"/>
      <c r="BV16" s="125">
        <v>1</v>
      </c>
      <c r="BW16" s="126">
        <v>13</v>
      </c>
      <c r="BX16" s="127">
        <f>IF(P16=0,"",IF(BW16=0,"",(BW16/P16)))</f>
        <v>0.54166666666667</v>
      </c>
      <c r="BY16" s="128">
        <v>3</v>
      </c>
      <c r="BZ16" s="129">
        <f>IFERROR(BY16/BW16,"-")</f>
        <v>0.23076923076923</v>
      </c>
      <c r="CA16" s="130">
        <v>593000</v>
      </c>
      <c r="CB16" s="131">
        <f>IFERROR(CA16/BW16,"-")</f>
        <v>45615.384615385</v>
      </c>
      <c r="CC16" s="132">
        <v>1</v>
      </c>
      <c r="CD16" s="132"/>
      <c r="CE16" s="132">
        <v>2</v>
      </c>
      <c r="CF16" s="133">
        <v>5</v>
      </c>
      <c r="CG16" s="134">
        <f>IF(P16=0,"",IF(CF16=0,"",(CF16/P16)))</f>
        <v>0.20833333333333</v>
      </c>
      <c r="CH16" s="135">
        <v>4</v>
      </c>
      <c r="CI16" s="136">
        <f>IFERROR(CH16/CF16,"-")</f>
        <v>0.8</v>
      </c>
      <c r="CJ16" s="137">
        <v>280000</v>
      </c>
      <c r="CK16" s="138">
        <f>IFERROR(CJ16/CF16,"-")</f>
        <v>56000</v>
      </c>
      <c r="CL16" s="139">
        <v>1</v>
      </c>
      <c r="CM16" s="139">
        <v>2</v>
      </c>
      <c r="CN16" s="139">
        <v>1</v>
      </c>
      <c r="CO16" s="140">
        <v>8</v>
      </c>
      <c r="CP16" s="141">
        <v>896000</v>
      </c>
      <c r="CQ16" s="141">
        <v>492000</v>
      </c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30"/>
      <c r="B17" s="87"/>
      <c r="C17" s="88"/>
      <c r="D17" s="88"/>
      <c r="E17" s="88"/>
      <c r="F17" s="89"/>
      <c r="G17" s="90"/>
      <c r="H17" s="90"/>
      <c r="I17" s="90"/>
      <c r="J17" s="192"/>
      <c r="K17" s="34"/>
      <c r="L17" s="34"/>
      <c r="M17" s="31"/>
      <c r="N17" s="23"/>
      <c r="O17" s="23"/>
      <c r="P17" s="23"/>
      <c r="Q17" s="33"/>
      <c r="R17" s="32"/>
      <c r="S17" s="23"/>
      <c r="T17" s="32"/>
      <c r="U17" s="183"/>
      <c r="V17" s="25"/>
      <c r="W17" s="25"/>
      <c r="X17" s="189"/>
      <c r="Y17" s="189"/>
      <c r="Z17" s="189"/>
      <c r="AA17" s="189"/>
      <c r="AB17" s="33"/>
      <c r="AC17" s="59"/>
      <c r="AD17" s="63"/>
      <c r="AE17" s="64"/>
      <c r="AF17" s="63"/>
      <c r="AG17" s="67"/>
      <c r="AH17" s="68"/>
      <c r="AI17" s="69"/>
      <c r="AJ17" s="70"/>
      <c r="AK17" s="70"/>
      <c r="AL17" s="70"/>
      <c r="AM17" s="63"/>
      <c r="AN17" s="64"/>
      <c r="AO17" s="63"/>
      <c r="AP17" s="67"/>
      <c r="AQ17" s="68"/>
      <c r="AR17" s="69"/>
      <c r="AS17" s="70"/>
      <c r="AT17" s="70"/>
      <c r="AU17" s="70"/>
      <c r="AV17" s="63"/>
      <c r="AW17" s="64"/>
      <c r="AX17" s="63"/>
      <c r="AY17" s="67"/>
      <c r="AZ17" s="68"/>
      <c r="BA17" s="69"/>
      <c r="BB17" s="70"/>
      <c r="BC17" s="70"/>
      <c r="BD17" s="70"/>
      <c r="BE17" s="63"/>
      <c r="BF17" s="64"/>
      <c r="BG17" s="63"/>
      <c r="BH17" s="67"/>
      <c r="BI17" s="68"/>
      <c r="BJ17" s="69"/>
      <c r="BK17" s="70"/>
      <c r="BL17" s="70"/>
      <c r="BM17" s="70"/>
      <c r="BN17" s="65"/>
      <c r="BO17" s="66"/>
      <c r="BP17" s="63"/>
      <c r="BQ17" s="67"/>
      <c r="BR17" s="68"/>
      <c r="BS17" s="69"/>
      <c r="BT17" s="70"/>
      <c r="BU17" s="70"/>
      <c r="BV17" s="70"/>
      <c r="BW17" s="65"/>
      <c r="BX17" s="66"/>
      <c r="BY17" s="63"/>
      <c r="BZ17" s="67"/>
      <c r="CA17" s="68"/>
      <c r="CB17" s="69"/>
      <c r="CC17" s="70"/>
      <c r="CD17" s="70"/>
      <c r="CE17" s="70"/>
      <c r="CF17" s="65"/>
      <c r="CG17" s="66"/>
      <c r="CH17" s="63"/>
      <c r="CI17" s="67"/>
      <c r="CJ17" s="68"/>
      <c r="CK17" s="69"/>
      <c r="CL17" s="70"/>
      <c r="CM17" s="70"/>
      <c r="CN17" s="70"/>
      <c r="CO17" s="71"/>
      <c r="CP17" s="68"/>
      <c r="CQ17" s="68"/>
      <c r="CR17" s="68"/>
      <c r="CS17" s="72"/>
    </row>
    <row r="18" spans="1:98">
      <c r="A18" s="30"/>
      <c r="B18" s="37"/>
      <c r="C18" s="21"/>
      <c r="D18" s="21"/>
      <c r="E18" s="21"/>
      <c r="F18" s="22"/>
      <c r="G18" s="36"/>
      <c r="H18" s="36"/>
      <c r="I18" s="75"/>
      <c r="J18" s="193"/>
      <c r="K18" s="34"/>
      <c r="L18" s="34"/>
      <c r="M18" s="31"/>
      <c r="N18" s="23"/>
      <c r="O18" s="23"/>
      <c r="P18" s="23"/>
      <c r="Q18" s="33"/>
      <c r="R18" s="32"/>
      <c r="S18" s="23"/>
      <c r="T18" s="32"/>
      <c r="U18" s="183"/>
      <c r="V18" s="25"/>
      <c r="W18" s="25"/>
      <c r="X18" s="189"/>
      <c r="Y18" s="189"/>
      <c r="Z18" s="189"/>
      <c r="AA18" s="189"/>
      <c r="AB18" s="33"/>
      <c r="AC18" s="61"/>
      <c r="AD18" s="63"/>
      <c r="AE18" s="64"/>
      <c r="AF18" s="63"/>
      <c r="AG18" s="67"/>
      <c r="AH18" s="68"/>
      <c r="AI18" s="69"/>
      <c r="AJ18" s="70"/>
      <c r="AK18" s="70"/>
      <c r="AL18" s="70"/>
      <c r="AM18" s="63"/>
      <c r="AN18" s="64"/>
      <c r="AO18" s="63"/>
      <c r="AP18" s="67"/>
      <c r="AQ18" s="68"/>
      <c r="AR18" s="69"/>
      <c r="AS18" s="70"/>
      <c r="AT18" s="70"/>
      <c r="AU18" s="70"/>
      <c r="AV18" s="63"/>
      <c r="AW18" s="64"/>
      <c r="AX18" s="63"/>
      <c r="AY18" s="67"/>
      <c r="AZ18" s="68"/>
      <c r="BA18" s="69"/>
      <c r="BB18" s="70"/>
      <c r="BC18" s="70"/>
      <c r="BD18" s="70"/>
      <c r="BE18" s="63"/>
      <c r="BF18" s="64"/>
      <c r="BG18" s="63"/>
      <c r="BH18" s="67"/>
      <c r="BI18" s="68"/>
      <c r="BJ18" s="69"/>
      <c r="BK18" s="70"/>
      <c r="BL18" s="70"/>
      <c r="BM18" s="70"/>
      <c r="BN18" s="65"/>
      <c r="BO18" s="66"/>
      <c r="BP18" s="63"/>
      <c r="BQ18" s="67"/>
      <c r="BR18" s="68"/>
      <c r="BS18" s="69"/>
      <c r="BT18" s="70"/>
      <c r="BU18" s="70"/>
      <c r="BV18" s="70"/>
      <c r="BW18" s="65"/>
      <c r="BX18" s="66"/>
      <c r="BY18" s="63"/>
      <c r="BZ18" s="67"/>
      <c r="CA18" s="68"/>
      <c r="CB18" s="69"/>
      <c r="CC18" s="70"/>
      <c r="CD18" s="70"/>
      <c r="CE18" s="70"/>
      <c r="CF18" s="65"/>
      <c r="CG18" s="66"/>
      <c r="CH18" s="63"/>
      <c r="CI18" s="67"/>
      <c r="CJ18" s="68"/>
      <c r="CK18" s="69"/>
      <c r="CL18" s="70"/>
      <c r="CM18" s="70"/>
      <c r="CN18" s="70"/>
      <c r="CO18" s="71"/>
      <c r="CP18" s="68"/>
      <c r="CQ18" s="68"/>
      <c r="CR18" s="68"/>
      <c r="CS18" s="72"/>
    </row>
    <row r="19" spans="1:98">
      <c r="A19" s="19">
        <f>AB19</f>
        <v>2.9694444444444</v>
      </c>
      <c r="B19" s="39"/>
      <c r="C19" s="39"/>
      <c r="D19" s="39"/>
      <c r="E19" s="39"/>
      <c r="F19" s="39"/>
      <c r="G19" s="40" t="s">
        <v>95</v>
      </c>
      <c r="H19" s="40"/>
      <c r="I19" s="40"/>
      <c r="J19" s="190">
        <f>SUM(J6:J18)</f>
        <v>720000</v>
      </c>
      <c r="K19" s="41">
        <f>SUM(K6:K18)</f>
        <v>478</v>
      </c>
      <c r="L19" s="41">
        <f>SUM(L6:L18)</f>
        <v>172</v>
      </c>
      <c r="M19" s="41">
        <f>SUM(M6:M18)</f>
        <v>717</v>
      </c>
      <c r="N19" s="41">
        <f>SUM(N6:N18)</f>
        <v>104</v>
      </c>
      <c r="O19" s="41">
        <f>SUM(O6:O18)</f>
        <v>1</v>
      </c>
      <c r="P19" s="41">
        <f>SUM(P6:P18)</f>
        <v>105</v>
      </c>
      <c r="Q19" s="42">
        <f>IFERROR(P19/M19,"-")</f>
        <v>0.14644351464435</v>
      </c>
      <c r="R19" s="78">
        <f>SUM(R6:R18)</f>
        <v>12</v>
      </c>
      <c r="S19" s="78">
        <f>SUM(S6:S18)</f>
        <v>31</v>
      </c>
      <c r="T19" s="42">
        <f>IFERROR(R19/P19,"-")</f>
        <v>0.11428571428571</v>
      </c>
      <c r="U19" s="184">
        <f>IFERROR(J19/P19,"-")</f>
        <v>6857.1428571429</v>
      </c>
      <c r="V19" s="44">
        <f>SUM(V6:V18)</f>
        <v>23</v>
      </c>
      <c r="W19" s="42">
        <f>IFERROR(V19/P19,"-")</f>
        <v>0.21904761904762</v>
      </c>
      <c r="X19" s="190">
        <f>SUM(X6:X18)</f>
        <v>2138000</v>
      </c>
      <c r="Y19" s="190">
        <f>IFERROR(X19/P19,"-")</f>
        <v>20361.904761905</v>
      </c>
      <c r="Z19" s="190">
        <f>IFERROR(X19/V19,"-")</f>
        <v>92956.52173913</v>
      </c>
      <c r="AA19" s="190">
        <f>X19-J19</f>
        <v>1418000</v>
      </c>
      <c r="AB19" s="47">
        <f>X19/J19</f>
        <v>2.9694444444444</v>
      </c>
      <c r="AC19" s="60"/>
      <c r="AD19" s="62"/>
      <c r="AE19" s="62"/>
      <c r="AF19" s="62"/>
      <c r="AG19" s="62"/>
      <c r="AH19" s="62"/>
      <c r="AI19" s="62"/>
      <c r="AJ19" s="62"/>
      <c r="AK19" s="62"/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62"/>
      <c r="BE19" s="62"/>
      <c r="BF19" s="62"/>
      <c r="BG19" s="62"/>
      <c r="BH19" s="62"/>
      <c r="BI19" s="62"/>
      <c r="BJ19" s="62"/>
      <c r="BK19" s="62"/>
      <c r="BL19" s="62"/>
      <c r="BM19" s="62"/>
      <c r="BN19" s="62"/>
      <c r="BO19" s="62"/>
      <c r="BP19" s="62"/>
      <c r="BQ19" s="62"/>
      <c r="BR19" s="62"/>
      <c r="BS19" s="62"/>
      <c r="BT19" s="62"/>
      <c r="BU19" s="62"/>
      <c r="BV19" s="62"/>
      <c r="BW19" s="62"/>
      <c r="BX19" s="62"/>
      <c r="BY19" s="62"/>
      <c r="BZ19" s="62"/>
      <c r="CA19" s="62"/>
      <c r="CB19" s="62"/>
      <c r="CC19" s="62"/>
      <c r="CD19" s="62"/>
      <c r="CE19" s="62"/>
      <c r="CF19" s="62"/>
      <c r="CG19" s="62"/>
      <c r="CH19" s="62"/>
      <c r="CI19" s="62"/>
      <c r="CJ19" s="62"/>
      <c r="CK19" s="62"/>
      <c r="CL19" s="62"/>
      <c r="CM19" s="62"/>
      <c r="CN19" s="62"/>
      <c r="CO19" s="62"/>
      <c r="CP19" s="62"/>
      <c r="CQ19" s="62"/>
      <c r="CR19" s="62"/>
      <c r="CS19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6"/>
    <mergeCell ref="J11:J16"/>
    <mergeCell ref="U11:U16"/>
    <mergeCell ref="AA11:AA16"/>
    <mergeCell ref="AB11:AB16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96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0.475</v>
      </c>
      <c r="B6" s="203" t="s">
        <v>97</v>
      </c>
      <c r="C6" s="203" t="s">
        <v>98</v>
      </c>
      <c r="D6" s="203" t="s">
        <v>99</v>
      </c>
      <c r="E6" s="203" t="s">
        <v>63</v>
      </c>
      <c r="F6" s="203" t="s">
        <v>64</v>
      </c>
      <c r="G6" s="203" t="s">
        <v>100</v>
      </c>
      <c r="H6" s="90" t="s">
        <v>101</v>
      </c>
      <c r="I6" s="90" t="s">
        <v>102</v>
      </c>
      <c r="J6" s="188">
        <v>80000</v>
      </c>
      <c r="K6" s="81">
        <v>14</v>
      </c>
      <c r="L6" s="81">
        <v>0</v>
      </c>
      <c r="M6" s="81">
        <v>59</v>
      </c>
      <c r="N6" s="91">
        <v>12</v>
      </c>
      <c r="O6" s="92">
        <v>0</v>
      </c>
      <c r="P6" s="93">
        <f>N6+O6</f>
        <v>12</v>
      </c>
      <c r="Q6" s="82">
        <f>IFERROR(P6/M6,"-")</f>
        <v>0.20338983050847</v>
      </c>
      <c r="R6" s="81">
        <v>1</v>
      </c>
      <c r="S6" s="81">
        <v>6</v>
      </c>
      <c r="T6" s="82">
        <f>IFERROR(S6/(O6+P6),"-")</f>
        <v>0.5</v>
      </c>
      <c r="U6" s="182">
        <f>IFERROR(J6/SUM(P6:P7),"-")</f>
        <v>3200</v>
      </c>
      <c r="V6" s="84">
        <v>3</v>
      </c>
      <c r="W6" s="82">
        <f>IF(P6=0,"-",V6/P6)</f>
        <v>0.25</v>
      </c>
      <c r="X6" s="186">
        <v>38000</v>
      </c>
      <c r="Y6" s="187">
        <f>IFERROR(X6/P6,"-")</f>
        <v>3166.6666666667</v>
      </c>
      <c r="Z6" s="187">
        <f>IFERROR(X6/V6,"-")</f>
        <v>12666.666666667</v>
      </c>
      <c r="AA6" s="188">
        <f>SUM(X6:X7)-SUM(J6:J7)</f>
        <v>-42000</v>
      </c>
      <c r="AB6" s="85">
        <f>SUM(X6:X7)/SUM(J6:J7)</f>
        <v>0.475</v>
      </c>
      <c r="AC6" s="79"/>
      <c r="AD6" s="94">
        <v>1</v>
      </c>
      <c r="AE6" s="95">
        <f>IF(P6=0,"",IF(AD6=0,"",(AD6/P6)))</f>
        <v>0.083333333333333</v>
      </c>
      <c r="AF6" s="94"/>
      <c r="AG6" s="96">
        <f>IFERROR(AF6/AD6,"-")</f>
        <v>0</v>
      </c>
      <c r="AH6" s="97"/>
      <c r="AI6" s="98">
        <f>IFERROR(AH6/AD6,"-")</f>
        <v>0</v>
      </c>
      <c r="AJ6" s="99"/>
      <c r="AK6" s="99"/>
      <c r="AL6" s="99"/>
      <c r="AM6" s="100">
        <v>2</v>
      </c>
      <c r="AN6" s="101">
        <f>IF(P6=0,"",IF(AM6=0,"",(AM6/P6)))</f>
        <v>0.16666666666667</v>
      </c>
      <c r="AO6" s="100">
        <v>1</v>
      </c>
      <c r="AP6" s="102">
        <f>IFERROR(AP6/AM6,"-")</f>
        <v>0</v>
      </c>
      <c r="AQ6" s="103">
        <v>4000</v>
      </c>
      <c r="AR6" s="104">
        <f>IFERROR(AQ6/AM6,"-")</f>
        <v>2000</v>
      </c>
      <c r="AS6" s="105"/>
      <c r="AT6" s="105">
        <v>1</v>
      </c>
      <c r="AU6" s="105"/>
      <c r="AV6" s="106">
        <v>3</v>
      </c>
      <c r="AW6" s="107">
        <f>IF(P6=0,"",IF(AV6=0,"",(AV6/P6)))</f>
        <v>0.25</v>
      </c>
      <c r="AX6" s="106">
        <v>1</v>
      </c>
      <c r="AY6" s="108">
        <f>IFERROR(AX6/AV6,"-")</f>
        <v>0.33333333333333</v>
      </c>
      <c r="AZ6" s="109">
        <v>29000</v>
      </c>
      <c r="BA6" s="110">
        <f>IFERROR(AZ6/AV6,"-")</f>
        <v>9666.6666666667</v>
      </c>
      <c r="BB6" s="111"/>
      <c r="BC6" s="111"/>
      <c r="BD6" s="111">
        <v>1</v>
      </c>
      <c r="BE6" s="112">
        <v>3</v>
      </c>
      <c r="BF6" s="113">
        <f>IF(P6=0,"",IF(BE6=0,"",(BE6/P6)))</f>
        <v>0.25</v>
      </c>
      <c r="BG6" s="112">
        <v>1</v>
      </c>
      <c r="BH6" s="114">
        <f>IFERROR(BG6/BE6,"-")</f>
        <v>0.33333333333333</v>
      </c>
      <c r="BI6" s="115">
        <v>5000</v>
      </c>
      <c r="BJ6" s="116">
        <f>IFERROR(BI6/BE6,"-")</f>
        <v>1666.6666666667</v>
      </c>
      <c r="BK6" s="117">
        <v>1</v>
      </c>
      <c r="BL6" s="117"/>
      <c r="BM6" s="117"/>
      <c r="BN6" s="119">
        <v>3</v>
      </c>
      <c r="BO6" s="120">
        <f>IF(P6=0,"",IF(BN6=0,"",(BN6/P6)))</f>
        <v>0.25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3</v>
      </c>
      <c r="CP6" s="141">
        <v>38000</v>
      </c>
      <c r="CQ6" s="141">
        <v>29000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103</v>
      </c>
      <c r="C7" s="203"/>
      <c r="D7" s="203"/>
      <c r="E7" s="203"/>
      <c r="F7" s="203" t="s">
        <v>82</v>
      </c>
      <c r="G7" s="203"/>
      <c r="H7" s="90"/>
      <c r="I7" s="90"/>
      <c r="J7" s="188"/>
      <c r="K7" s="81">
        <v>71</v>
      </c>
      <c r="L7" s="81">
        <v>36</v>
      </c>
      <c r="M7" s="81">
        <v>44</v>
      </c>
      <c r="N7" s="91">
        <v>13</v>
      </c>
      <c r="O7" s="92">
        <v>0</v>
      </c>
      <c r="P7" s="93">
        <f>N7+O7</f>
        <v>13</v>
      </c>
      <c r="Q7" s="82">
        <f>IFERROR(P7/M7,"-")</f>
        <v>0.29545454545455</v>
      </c>
      <c r="R7" s="81">
        <v>1</v>
      </c>
      <c r="S7" s="81">
        <v>3</v>
      </c>
      <c r="T7" s="82">
        <f>IFERROR(S7/(O7+P7),"-")</f>
        <v>0.23076923076923</v>
      </c>
      <c r="U7" s="182"/>
      <c r="V7" s="84">
        <v>0</v>
      </c>
      <c r="W7" s="82">
        <f>IF(P7=0,"-",V7/P7)</f>
        <v>0</v>
      </c>
      <c r="X7" s="186">
        <v>0</v>
      </c>
      <c r="Y7" s="187">
        <f>IFERROR(X7/P7,"-")</f>
        <v>0</v>
      </c>
      <c r="Z7" s="187" t="str">
        <f>IFERROR(X7/V7,"-")</f>
        <v>-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3</v>
      </c>
      <c r="AN7" s="101">
        <f>IF(P7=0,"",IF(AM7=0,"",(AM7/P7)))</f>
        <v>0.23076923076923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>
        <v>1</v>
      </c>
      <c r="BF7" s="113">
        <f>IF(P7=0,"",IF(BE7=0,"",(BE7/P7)))</f>
        <v>0.076923076923077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4</v>
      </c>
      <c r="BO7" s="120">
        <f>IF(P7=0,"",IF(BN7=0,"",(BN7/P7)))</f>
        <v>0.30769230769231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5</v>
      </c>
      <c r="BX7" s="127">
        <f>IF(P7=0,"",IF(BW7=0,"",(BW7/P7)))</f>
        <v>0.38461538461538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0</v>
      </c>
      <c r="CP7" s="141">
        <v>0</v>
      </c>
      <c r="CQ7" s="141"/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30"/>
      <c r="B8" s="87"/>
      <c r="C8" s="88"/>
      <c r="D8" s="88"/>
      <c r="E8" s="88"/>
      <c r="F8" s="89"/>
      <c r="G8" s="90"/>
      <c r="H8" s="90"/>
      <c r="I8" s="90"/>
      <c r="J8" s="192"/>
      <c r="K8" s="34"/>
      <c r="L8" s="34"/>
      <c r="M8" s="31"/>
      <c r="N8" s="23"/>
      <c r="O8" s="23"/>
      <c r="P8" s="23"/>
      <c r="Q8" s="33"/>
      <c r="R8" s="32"/>
      <c r="S8" s="23"/>
      <c r="T8" s="32"/>
      <c r="U8" s="183"/>
      <c r="V8" s="25"/>
      <c r="W8" s="25"/>
      <c r="X8" s="189"/>
      <c r="Y8" s="189"/>
      <c r="Z8" s="189"/>
      <c r="AA8" s="189"/>
      <c r="AB8" s="33"/>
      <c r="AC8" s="59"/>
      <c r="AD8" s="63"/>
      <c r="AE8" s="64"/>
      <c r="AF8" s="63"/>
      <c r="AG8" s="67"/>
      <c r="AH8" s="68"/>
      <c r="AI8" s="69"/>
      <c r="AJ8" s="70"/>
      <c r="AK8" s="70"/>
      <c r="AL8" s="70"/>
      <c r="AM8" s="63"/>
      <c r="AN8" s="64"/>
      <c r="AO8" s="63"/>
      <c r="AP8" s="67"/>
      <c r="AQ8" s="68"/>
      <c r="AR8" s="69"/>
      <c r="AS8" s="70"/>
      <c r="AT8" s="70"/>
      <c r="AU8" s="70"/>
      <c r="AV8" s="63"/>
      <c r="AW8" s="64"/>
      <c r="AX8" s="63"/>
      <c r="AY8" s="67"/>
      <c r="AZ8" s="68"/>
      <c r="BA8" s="69"/>
      <c r="BB8" s="70"/>
      <c r="BC8" s="70"/>
      <c r="BD8" s="70"/>
      <c r="BE8" s="63"/>
      <c r="BF8" s="64"/>
      <c r="BG8" s="63"/>
      <c r="BH8" s="67"/>
      <c r="BI8" s="68"/>
      <c r="BJ8" s="69"/>
      <c r="BK8" s="70"/>
      <c r="BL8" s="70"/>
      <c r="BM8" s="70"/>
      <c r="BN8" s="65"/>
      <c r="BO8" s="66"/>
      <c r="BP8" s="63"/>
      <c r="BQ8" s="67"/>
      <c r="BR8" s="68"/>
      <c r="BS8" s="69"/>
      <c r="BT8" s="70"/>
      <c r="BU8" s="70"/>
      <c r="BV8" s="70"/>
      <c r="BW8" s="65"/>
      <c r="BX8" s="66"/>
      <c r="BY8" s="63"/>
      <c r="BZ8" s="67"/>
      <c r="CA8" s="68"/>
      <c r="CB8" s="69"/>
      <c r="CC8" s="70"/>
      <c r="CD8" s="70"/>
      <c r="CE8" s="70"/>
      <c r="CF8" s="65"/>
      <c r="CG8" s="66"/>
      <c r="CH8" s="63"/>
      <c r="CI8" s="67"/>
      <c r="CJ8" s="68"/>
      <c r="CK8" s="69"/>
      <c r="CL8" s="70"/>
      <c r="CM8" s="70"/>
      <c r="CN8" s="70"/>
      <c r="CO8" s="71"/>
      <c r="CP8" s="68"/>
      <c r="CQ8" s="68"/>
      <c r="CR8" s="68"/>
      <c r="CS8" s="72"/>
    </row>
    <row r="9" spans="1:98">
      <c r="A9" s="30"/>
      <c r="B9" s="37"/>
      <c r="C9" s="21"/>
      <c r="D9" s="21"/>
      <c r="E9" s="21"/>
      <c r="F9" s="22"/>
      <c r="G9" s="36"/>
      <c r="H9" s="36"/>
      <c r="I9" s="75"/>
      <c r="J9" s="193"/>
      <c r="K9" s="34"/>
      <c r="L9" s="34"/>
      <c r="M9" s="31"/>
      <c r="N9" s="23"/>
      <c r="O9" s="23"/>
      <c r="P9" s="23"/>
      <c r="Q9" s="33"/>
      <c r="R9" s="32"/>
      <c r="S9" s="23"/>
      <c r="T9" s="32"/>
      <c r="U9" s="183"/>
      <c r="V9" s="25"/>
      <c r="W9" s="25"/>
      <c r="X9" s="189"/>
      <c r="Y9" s="189"/>
      <c r="Z9" s="189"/>
      <c r="AA9" s="189"/>
      <c r="AB9" s="33"/>
      <c r="AC9" s="61"/>
      <c r="AD9" s="63"/>
      <c r="AE9" s="64"/>
      <c r="AF9" s="63"/>
      <c r="AG9" s="67"/>
      <c r="AH9" s="68"/>
      <c r="AI9" s="69"/>
      <c r="AJ9" s="70"/>
      <c r="AK9" s="70"/>
      <c r="AL9" s="70"/>
      <c r="AM9" s="63"/>
      <c r="AN9" s="64"/>
      <c r="AO9" s="63"/>
      <c r="AP9" s="67"/>
      <c r="AQ9" s="68"/>
      <c r="AR9" s="69"/>
      <c r="AS9" s="70"/>
      <c r="AT9" s="70"/>
      <c r="AU9" s="70"/>
      <c r="AV9" s="63"/>
      <c r="AW9" s="64"/>
      <c r="AX9" s="63"/>
      <c r="AY9" s="67"/>
      <c r="AZ9" s="68"/>
      <c r="BA9" s="69"/>
      <c r="BB9" s="70"/>
      <c r="BC9" s="70"/>
      <c r="BD9" s="70"/>
      <c r="BE9" s="63"/>
      <c r="BF9" s="64"/>
      <c r="BG9" s="63"/>
      <c r="BH9" s="67"/>
      <c r="BI9" s="68"/>
      <c r="BJ9" s="69"/>
      <c r="BK9" s="70"/>
      <c r="BL9" s="70"/>
      <c r="BM9" s="70"/>
      <c r="BN9" s="65"/>
      <c r="BO9" s="66"/>
      <c r="BP9" s="63"/>
      <c r="BQ9" s="67"/>
      <c r="BR9" s="68"/>
      <c r="BS9" s="69"/>
      <c r="BT9" s="70"/>
      <c r="BU9" s="70"/>
      <c r="BV9" s="70"/>
      <c r="BW9" s="65"/>
      <c r="BX9" s="66"/>
      <c r="BY9" s="63"/>
      <c r="BZ9" s="67"/>
      <c r="CA9" s="68"/>
      <c r="CB9" s="69"/>
      <c r="CC9" s="70"/>
      <c r="CD9" s="70"/>
      <c r="CE9" s="70"/>
      <c r="CF9" s="65"/>
      <c r="CG9" s="66"/>
      <c r="CH9" s="63"/>
      <c r="CI9" s="67"/>
      <c r="CJ9" s="68"/>
      <c r="CK9" s="69"/>
      <c r="CL9" s="70"/>
      <c r="CM9" s="70"/>
      <c r="CN9" s="70"/>
      <c r="CO9" s="71"/>
      <c r="CP9" s="68"/>
      <c r="CQ9" s="68"/>
      <c r="CR9" s="68"/>
      <c r="CS9" s="72"/>
    </row>
    <row r="10" spans="1:98">
      <c r="A10" s="19">
        <f>AB10</f>
        <v>0.475</v>
      </c>
      <c r="B10" s="39"/>
      <c r="C10" s="39"/>
      <c r="D10" s="39"/>
      <c r="E10" s="39"/>
      <c r="F10" s="39"/>
      <c r="G10" s="40" t="s">
        <v>104</v>
      </c>
      <c r="H10" s="40"/>
      <c r="I10" s="40"/>
      <c r="J10" s="190">
        <f>SUM(J6:J9)</f>
        <v>80000</v>
      </c>
      <c r="K10" s="41">
        <f>SUM(K6:K9)</f>
        <v>85</v>
      </c>
      <c r="L10" s="41">
        <f>SUM(L6:L9)</f>
        <v>36</v>
      </c>
      <c r="M10" s="41">
        <f>SUM(M6:M9)</f>
        <v>103</v>
      </c>
      <c r="N10" s="41">
        <f>SUM(N6:N9)</f>
        <v>25</v>
      </c>
      <c r="O10" s="41">
        <f>SUM(O6:O9)</f>
        <v>0</v>
      </c>
      <c r="P10" s="41">
        <f>SUM(P6:P9)</f>
        <v>25</v>
      </c>
      <c r="Q10" s="42">
        <f>IFERROR(P10/M10,"-")</f>
        <v>0.24271844660194</v>
      </c>
      <c r="R10" s="78">
        <f>SUM(R6:R9)</f>
        <v>2</v>
      </c>
      <c r="S10" s="78">
        <f>SUM(S6:S9)</f>
        <v>9</v>
      </c>
      <c r="T10" s="42">
        <f>IFERROR(R10/P10,"-")</f>
        <v>0.08</v>
      </c>
      <c r="U10" s="184">
        <f>IFERROR(J10/P10,"-")</f>
        <v>3200</v>
      </c>
      <c r="V10" s="44">
        <f>SUM(V6:V9)</f>
        <v>3</v>
      </c>
      <c r="W10" s="42">
        <f>IFERROR(V10/P10,"-")</f>
        <v>0.12</v>
      </c>
      <c r="X10" s="190">
        <f>SUM(X6:X9)</f>
        <v>38000</v>
      </c>
      <c r="Y10" s="190">
        <f>IFERROR(X10/P10,"-")</f>
        <v>1520</v>
      </c>
      <c r="Z10" s="190">
        <f>IFERROR(X10/V10,"-")</f>
        <v>12666.666666667</v>
      </c>
      <c r="AA10" s="190">
        <f>X10-J10</f>
        <v>-42000</v>
      </c>
      <c r="AB10" s="47">
        <f>X10/J10</f>
        <v>0.475</v>
      </c>
      <c r="AC10" s="60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62"/>
      <c r="CN10" s="62"/>
      <c r="CO10" s="62"/>
      <c r="CP10" s="62"/>
      <c r="CQ10" s="62"/>
      <c r="CR10" s="62"/>
      <c r="CS1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