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<sst xmlns="http://schemas.openxmlformats.org/spreadsheetml/2006/main" uniqueCount="92">
  <si>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05月</t>
  </si>
  <si>
    <t>りんご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</si>
  <si>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</si>
  <si>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</si>
  <si>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</si>
  <si>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</si>
  <si>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</si>
  <si>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</si>
  <si>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</si>
  <si>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</si>
  <si>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</si>
  <si>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</si>
  <si>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</si>
  <si>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</si>
  <si>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</si>
  <si>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</si>
  <si>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</si>
  <si>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</si>
  <si>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</si>
  <si>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</si>
  <si>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</si>
  <si>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</si>
  <si>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</si>
  <si>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</si>
  <si>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</si>
  <si>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</si>
  <si>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</si>
  <si>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</si>
  <si>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</si>
  <si>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</si>
  <si>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</si>
  <si>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</si>
  <si>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</si>
  <si>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</si>
  <si>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</si>
  <si>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</si>
  <si>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</si>
  <si>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</si>
  <si>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</si>
  <si>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</si>
  <si>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</si>
  <si>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</si>
  <si>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</si>
  <si>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</si>
  <si>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</si>
  <si>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</si>
  <si>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</si>
  <si>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</si>
  <si>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</si>
  <si>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</si>
  <si>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</si>
  <si>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</si>
  <si>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</si>
  <si>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</si>
  <si>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</si>
  <si>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</si>
  <si>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</si>
  <si>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ks432</t>
  </si>
  <si>
    <t>インターカラー</t>
  </si>
  <si>
    <t>①大正版（栗山絵麻）</t>
  </si>
  <si>
    <t>167「やすらぎプラスの出会い」</t>
  </si>
  <si>
    <t>TOP</t>
  </si>
  <si>
    <t>スポニチ関東</t>
  </si>
  <si>
    <t>半2段つかみ20段保証</t>
  </si>
  <si>
    <t>20段保証</t>
  </si>
  <si>
    <t>ks433</t>
  </si>
  <si>
    <t>②旧デイリー風（栗山絵麻）</t>
  </si>
  <si>
    <t>168「まるで出会いのバーゲンセール」</t>
  </si>
  <si>
    <t>ks434</t>
  </si>
  <si>
    <t>③右女3（栗山絵麻）</t>
  </si>
  <si>
    <t>169「不器用な人のための中高年出会い」</t>
  </si>
  <si>
    <t>ks435</t>
  </si>
  <si>
    <t>③黒：右女3（栗山絵麻）</t>
  </si>
  <si>
    <t>170「ある冴えない中高年男性の日々が・・？」</t>
  </si>
  <si>
    <t>ks436</t>
  </si>
  <si>
    <t>(空電共通)</t>
  </si>
  <si>
    <t>空電</t>
  </si>
  <si>
    <t>ks437</t>
  </si>
  <si>
    <t>ニッカン関西</t>
  </si>
  <si>
    <t>半2段つかみ10段保証</t>
  </si>
  <si>
    <t>1～10日</t>
  </si>
  <si>
    <t>ks438</t>
  </si>
  <si>
    <t>11～20日</t>
  </si>
  <si>
    <t>ks439</t>
  </si>
  <si>
    <t>21～31日</t>
  </si>
  <si>
    <t>ks440</t>
  </si>
  <si>
    <t>ks441</t>
  </si>
  <si>
    <t>ニッカン西部</t>
  </si>
  <si>
    <t>ks442</t>
  </si>
  <si>
    <t>ks443</t>
  </si>
  <si>
    <t>ks444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</si>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</sst>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2.19915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14</v>
      </c>
      <c r="M6" s="79">
        <v>0</v>
      </c>
      <c r="N6" s="79">
        <v>99</v>
      </c>
      <c r="O6" s="88">
        <v>3</v>
      </c>
      <c r="P6" s="89">
        <v>0</v>
      </c>
      <c r="Q6" s="90">
        <f>O6+P6</f>
        <v>3</v>
      </c>
      <c r="R6" s="80">
        <f>IFERROR(Q6/N6,"-")</f>
        <v>0.03030303030303</v>
      </c>
      <c r="S6" s="79">
        <v>0</v>
      </c>
      <c r="T6" s="79">
        <v>1</v>
      </c>
      <c r="U6" s="80">
        <f>IFERROR(T6/(Q6),"-")</f>
        <v>0.33333333333333</v>
      </c>
      <c r="V6" s="81">
        <f>IFERROR(K6/SUM(Q6:Q10),"-")</f>
        <v>13333.333333333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SUM(Y6:Y10)-SUM(K6:K10)</f>
        <v>479660</v>
      </c>
      <c r="AC6" s="83">
        <f>SUM(Y6:Y10)/SUM(K6:K10)</f>
        <v>2.19915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2</v>
      </c>
      <c r="BY6" s="124">
        <f>IF(Q6=0,"",IF(BX6=0,"",(BX6/Q6)))</f>
        <v>0.66666666666667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13</v>
      </c>
      <c r="M7" s="79">
        <v>0</v>
      </c>
      <c r="N7" s="79">
        <v>114</v>
      </c>
      <c r="O7" s="88">
        <v>5</v>
      </c>
      <c r="P7" s="89">
        <v>0</v>
      </c>
      <c r="Q7" s="90">
        <f>O7+P7</f>
        <v>5</v>
      </c>
      <c r="R7" s="80">
        <f>IFERROR(Q7/N7,"-")</f>
        <v>0.043859649122807</v>
      </c>
      <c r="S7" s="79">
        <v>0</v>
      </c>
      <c r="T7" s="79">
        <v>4</v>
      </c>
      <c r="U7" s="80">
        <f>IFERROR(T7/(Q7),"-")</f>
        <v>0.8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0.4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0.2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10</v>
      </c>
      <c r="M8" s="79">
        <v>0</v>
      </c>
      <c r="N8" s="79">
        <v>51</v>
      </c>
      <c r="O8" s="88">
        <v>1</v>
      </c>
      <c r="P8" s="89">
        <v>0</v>
      </c>
      <c r="Q8" s="90">
        <f>O8+P8</f>
        <v>1</v>
      </c>
      <c r="R8" s="80">
        <f>IFERROR(Q8/N8,"-")</f>
        <v>0.019607843137255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14</v>
      </c>
      <c r="M9" s="79">
        <v>0</v>
      </c>
      <c r="N9" s="79">
        <v>76</v>
      </c>
      <c r="O9" s="88">
        <v>3</v>
      </c>
      <c r="P9" s="89">
        <v>0</v>
      </c>
      <c r="Q9" s="90">
        <f>O9+P9</f>
        <v>3</v>
      </c>
      <c r="R9" s="80">
        <f>IFERROR(Q9/N9,"-")</f>
        <v>0.039473684210526</v>
      </c>
      <c r="S9" s="79">
        <v>1</v>
      </c>
      <c r="T9" s="79">
        <v>1</v>
      </c>
      <c r="U9" s="80">
        <f>IFERROR(T9/(Q9),"-")</f>
        <v>0.33333333333333</v>
      </c>
      <c r="V9" s="81"/>
      <c r="W9" s="82">
        <v>1</v>
      </c>
      <c r="X9" s="80">
        <f>IF(Q9=0,"-",W9/Q9)</f>
        <v>0.33333333333333</v>
      </c>
      <c r="Y9" s="181">
        <v>3000</v>
      </c>
      <c r="Z9" s="182">
        <f>IFERROR(Y9/Q9,"-")</f>
        <v>1000</v>
      </c>
      <c r="AA9" s="182">
        <f>IFERROR(Y9/W9,"-")</f>
        <v>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0.33333333333333</v>
      </c>
      <c r="BZ9" s="125">
        <v>1</v>
      </c>
      <c r="CA9" s="126">
        <f>IFERROR(BZ9/BX9,"-")</f>
        <v>1</v>
      </c>
      <c r="CB9" s="127">
        <v>3000</v>
      </c>
      <c r="CC9" s="128">
        <f>IFERROR(CB9/BX9,"-")</f>
        <v>3000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3000</v>
      </c>
      <c r="CR9" s="138">
        <v>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75</v>
      </c>
      <c r="G10" s="184" t="s">
        <v>76</v>
      </c>
      <c r="H10" s="87"/>
      <c r="I10" s="87"/>
      <c r="J10" s="87"/>
      <c r="K10" s="176"/>
      <c r="L10" s="79">
        <v>135</v>
      </c>
      <c r="M10" s="79">
        <v>83</v>
      </c>
      <c r="N10" s="79">
        <v>61</v>
      </c>
      <c r="O10" s="88">
        <v>18</v>
      </c>
      <c r="P10" s="89">
        <v>0</v>
      </c>
      <c r="Q10" s="90">
        <f>O10+P10</f>
        <v>18</v>
      </c>
      <c r="R10" s="80">
        <f>IFERROR(Q10/N10,"-")</f>
        <v>0.29508196721311</v>
      </c>
      <c r="S10" s="79">
        <v>4</v>
      </c>
      <c r="T10" s="79">
        <v>5</v>
      </c>
      <c r="U10" s="80">
        <f>IFERROR(T10/(Q10),"-")</f>
        <v>0.27777777777778</v>
      </c>
      <c r="V10" s="81"/>
      <c r="W10" s="82">
        <v>8</v>
      </c>
      <c r="X10" s="80">
        <f>IF(Q10=0,"-",W10/Q10)</f>
        <v>0.44444444444444</v>
      </c>
      <c r="Y10" s="181">
        <v>876660</v>
      </c>
      <c r="Z10" s="182">
        <f>IFERROR(Y10/Q10,"-")</f>
        <v>48703.333333333</v>
      </c>
      <c r="AA10" s="182">
        <f>IFERROR(Y10/W10,"-")</f>
        <v>109582.5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0.11111111111111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5</v>
      </c>
      <c r="BP10" s="117">
        <f>IF(Q10=0,"",IF(BO10=0,"",(BO10/Q10)))</f>
        <v>0.27777777777778</v>
      </c>
      <c r="BQ10" s="118">
        <v>3</v>
      </c>
      <c r="BR10" s="119">
        <f>IFERROR(BQ10/BO10,"-")</f>
        <v>0.6</v>
      </c>
      <c r="BS10" s="120">
        <v>102000</v>
      </c>
      <c r="BT10" s="121">
        <f>IFERROR(BS10/BO10,"-")</f>
        <v>20400</v>
      </c>
      <c r="BU10" s="122">
        <v>2</v>
      </c>
      <c r="BV10" s="122"/>
      <c r="BW10" s="122">
        <v>1</v>
      </c>
      <c r="BX10" s="123">
        <v>9</v>
      </c>
      <c r="BY10" s="124">
        <f>IF(Q10=0,"",IF(BX10=0,"",(BX10/Q10)))</f>
        <v>0.5</v>
      </c>
      <c r="BZ10" s="125">
        <v>5</v>
      </c>
      <c r="CA10" s="126">
        <f>IFERROR(BZ10/BX10,"-")</f>
        <v>0.55555555555556</v>
      </c>
      <c r="CB10" s="127">
        <v>789660</v>
      </c>
      <c r="CC10" s="128">
        <f>IFERROR(CB10/BX10,"-")</f>
        <v>87740</v>
      </c>
      <c r="CD10" s="129">
        <v>2</v>
      </c>
      <c r="CE10" s="129">
        <v>2</v>
      </c>
      <c r="CF10" s="129">
        <v>1</v>
      </c>
      <c r="CG10" s="130">
        <v>2</v>
      </c>
      <c r="CH10" s="131">
        <f>IF(Q10=0,"",IF(CG10=0,"",(CG10/Q10)))</f>
        <v>0.11111111111111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8</v>
      </c>
      <c r="CQ10" s="138">
        <v>876660</v>
      </c>
      <c r="CR10" s="138">
        <v>751000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8.5115384615385</v>
      </c>
      <c r="B11" s="184" t="s">
        <v>77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78</v>
      </c>
      <c r="I11" s="87" t="s">
        <v>79</v>
      </c>
      <c r="J11" s="87" t="s">
        <v>80</v>
      </c>
      <c r="K11" s="176">
        <v>260000</v>
      </c>
      <c r="L11" s="79">
        <v>9</v>
      </c>
      <c r="M11" s="79">
        <v>0</v>
      </c>
      <c r="N11" s="79">
        <v>65</v>
      </c>
      <c r="O11" s="88">
        <v>5</v>
      </c>
      <c r="P11" s="89">
        <v>0</v>
      </c>
      <c r="Q11" s="90">
        <f>O11+P11</f>
        <v>5</v>
      </c>
      <c r="R11" s="80">
        <f>IFERROR(Q11/N11,"-")</f>
        <v>0.076923076923077</v>
      </c>
      <c r="S11" s="79">
        <v>1</v>
      </c>
      <c r="T11" s="79">
        <v>1</v>
      </c>
      <c r="U11" s="80">
        <f>IFERROR(T11/(Q11),"-")</f>
        <v>0.2</v>
      </c>
      <c r="V11" s="81">
        <f>IFERROR(K11/SUM(Q11:Q14),"-")</f>
        <v>13000</v>
      </c>
      <c r="W11" s="82">
        <v>1</v>
      </c>
      <c r="X11" s="80">
        <f>IF(Q11=0,"-",W11/Q11)</f>
        <v>0.2</v>
      </c>
      <c r="Y11" s="181">
        <v>11000</v>
      </c>
      <c r="Z11" s="182">
        <f>IFERROR(Y11/Q11,"-")</f>
        <v>2200</v>
      </c>
      <c r="AA11" s="182">
        <f>IFERROR(Y11/W11,"-")</f>
        <v>11000</v>
      </c>
      <c r="AB11" s="176">
        <f>SUM(Y11:Y14)-SUM(K11:K14)</f>
        <v>1953000</v>
      </c>
      <c r="AC11" s="83">
        <f>SUM(Y11:Y14)/SUM(K11:K14)</f>
        <v>8.5115384615385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4</v>
      </c>
      <c r="BP11" s="117">
        <f>IF(Q11=0,"",IF(BO11=0,"",(BO11/Q11)))</f>
        <v>0.8</v>
      </c>
      <c r="BQ11" s="118">
        <v>1</v>
      </c>
      <c r="BR11" s="119">
        <f>IFERROR(BQ11/BO11,"-")</f>
        <v>0.25</v>
      </c>
      <c r="BS11" s="120">
        <v>11000</v>
      </c>
      <c r="BT11" s="121">
        <f>IFERROR(BS11/BO11,"-")</f>
        <v>2750</v>
      </c>
      <c r="BU11" s="122"/>
      <c r="BV11" s="122"/>
      <c r="BW11" s="122">
        <v>1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11000</v>
      </c>
      <c r="CR11" s="138">
        <v>11000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66</v>
      </c>
      <c r="F12" s="184" t="s">
        <v>67</v>
      </c>
      <c r="G12" s="184" t="s">
        <v>61</v>
      </c>
      <c r="H12" s="87"/>
      <c r="I12" s="87" t="s">
        <v>79</v>
      </c>
      <c r="J12" s="87" t="s">
        <v>82</v>
      </c>
      <c r="K12" s="176"/>
      <c r="L12" s="79">
        <v>19</v>
      </c>
      <c r="M12" s="79">
        <v>0</v>
      </c>
      <c r="N12" s="79">
        <v>68</v>
      </c>
      <c r="O12" s="88">
        <v>5</v>
      </c>
      <c r="P12" s="89">
        <v>0</v>
      </c>
      <c r="Q12" s="90">
        <f>O12+P12</f>
        <v>5</v>
      </c>
      <c r="R12" s="80">
        <f>IFERROR(Q12/N12,"-")</f>
        <v>0.073529411764706</v>
      </c>
      <c r="S12" s="79">
        <v>1</v>
      </c>
      <c r="T12" s="79">
        <v>1</v>
      </c>
      <c r="U12" s="80">
        <f>IFERROR(T12/(Q12),"-")</f>
        <v>0.2</v>
      </c>
      <c r="V12" s="81"/>
      <c r="W12" s="82">
        <v>2</v>
      </c>
      <c r="X12" s="80">
        <f>IF(Q12=0,"-",W12/Q12)</f>
        <v>0.4</v>
      </c>
      <c r="Y12" s="181">
        <v>2005000</v>
      </c>
      <c r="Z12" s="182">
        <f>IFERROR(Y12/Q12,"-")</f>
        <v>401000</v>
      </c>
      <c r="AA12" s="182">
        <f>IFERROR(Y12/W12,"-")</f>
        <v>1002500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0.4</v>
      </c>
      <c r="BH12" s="109">
        <v>1</v>
      </c>
      <c r="BI12" s="111">
        <f>IFERROR(BH12/BF12,"-")</f>
        <v>0.5</v>
      </c>
      <c r="BJ12" s="112">
        <v>8000</v>
      </c>
      <c r="BK12" s="113">
        <f>IFERROR(BJ12/BF12,"-")</f>
        <v>4000</v>
      </c>
      <c r="BL12" s="114"/>
      <c r="BM12" s="114">
        <v>1</v>
      </c>
      <c r="BN12" s="114"/>
      <c r="BO12" s="116">
        <v>3</v>
      </c>
      <c r="BP12" s="117">
        <f>IF(Q12=0,"",IF(BO12=0,"",(BO12/Q12)))</f>
        <v>0.6</v>
      </c>
      <c r="BQ12" s="118">
        <v>1</v>
      </c>
      <c r="BR12" s="119">
        <f>IFERROR(BQ12/BO12,"-")</f>
        <v>0.33333333333333</v>
      </c>
      <c r="BS12" s="120">
        <v>2016000</v>
      </c>
      <c r="BT12" s="121">
        <f>IFERROR(BS12/BO12,"-")</f>
        <v>672000</v>
      </c>
      <c r="BU12" s="122"/>
      <c r="BV12" s="122"/>
      <c r="BW12" s="122">
        <v>1</v>
      </c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2005000</v>
      </c>
      <c r="CR12" s="138">
        <v>2016000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83</v>
      </c>
      <c r="C13" s="184" t="s">
        <v>58</v>
      </c>
      <c r="D13" s="184"/>
      <c r="E13" s="184" t="s">
        <v>69</v>
      </c>
      <c r="F13" s="184" t="s">
        <v>70</v>
      </c>
      <c r="G13" s="184" t="s">
        <v>61</v>
      </c>
      <c r="H13" s="87"/>
      <c r="I13" s="87" t="s">
        <v>79</v>
      </c>
      <c r="J13" s="87" t="s">
        <v>84</v>
      </c>
      <c r="K13" s="176"/>
      <c r="L13" s="79">
        <v>3</v>
      </c>
      <c r="M13" s="79">
        <v>0</v>
      </c>
      <c r="N13" s="79">
        <v>36</v>
      </c>
      <c r="O13" s="88">
        <v>1</v>
      </c>
      <c r="P13" s="89">
        <v>0</v>
      </c>
      <c r="Q13" s="90">
        <f>O13+P13</f>
        <v>1</v>
      </c>
      <c r="R13" s="80">
        <f>IFERROR(Q13/N13,"-")</f>
        <v>0.027777777777778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75</v>
      </c>
      <c r="F14" s="184" t="s">
        <v>75</v>
      </c>
      <c r="G14" s="184" t="s">
        <v>76</v>
      </c>
      <c r="H14" s="87"/>
      <c r="I14" s="87"/>
      <c r="J14" s="87"/>
      <c r="K14" s="176"/>
      <c r="L14" s="79">
        <v>92</v>
      </c>
      <c r="M14" s="79">
        <v>49</v>
      </c>
      <c r="N14" s="79">
        <v>43</v>
      </c>
      <c r="O14" s="88">
        <v>9</v>
      </c>
      <c r="P14" s="89">
        <v>0</v>
      </c>
      <c r="Q14" s="90">
        <f>O14+P14</f>
        <v>9</v>
      </c>
      <c r="R14" s="80">
        <f>IFERROR(Q14/N14,"-")</f>
        <v>0.2093023255814</v>
      </c>
      <c r="S14" s="79">
        <v>0</v>
      </c>
      <c r="T14" s="79">
        <v>1</v>
      </c>
      <c r="U14" s="80">
        <f>IFERROR(T14/(Q14),"-")</f>
        <v>0.11111111111111</v>
      </c>
      <c r="V14" s="81"/>
      <c r="W14" s="82">
        <v>4</v>
      </c>
      <c r="X14" s="80">
        <f>IF(Q14=0,"-",W14/Q14)</f>
        <v>0.44444444444444</v>
      </c>
      <c r="Y14" s="181">
        <v>197000</v>
      </c>
      <c r="Z14" s="182">
        <f>IFERROR(Y14/Q14,"-")</f>
        <v>21888.888888889</v>
      </c>
      <c r="AA14" s="182">
        <f>IFERROR(Y14/W14,"-")</f>
        <v>49250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4</v>
      </c>
      <c r="BP14" s="117">
        <f>IF(Q14=0,"",IF(BO14=0,"",(BO14/Q14)))</f>
        <v>0.44444444444444</v>
      </c>
      <c r="BQ14" s="118">
        <v>1</v>
      </c>
      <c r="BR14" s="119">
        <f>IFERROR(BQ14/BO14,"-")</f>
        <v>0.25</v>
      </c>
      <c r="BS14" s="120">
        <v>16000</v>
      </c>
      <c r="BT14" s="121">
        <f>IFERROR(BS14/BO14,"-")</f>
        <v>4000</v>
      </c>
      <c r="BU14" s="122"/>
      <c r="BV14" s="122">
        <v>1</v>
      </c>
      <c r="BW14" s="122"/>
      <c r="BX14" s="123">
        <v>3</v>
      </c>
      <c r="BY14" s="124">
        <f>IF(Q14=0,"",IF(BX14=0,"",(BX14/Q14)))</f>
        <v>0.33333333333333</v>
      </c>
      <c r="BZ14" s="125">
        <v>1</v>
      </c>
      <c r="CA14" s="126">
        <f>IFERROR(BZ14/BX14,"-")</f>
        <v>0.33333333333333</v>
      </c>
      <c r="CB14" s="127">
        <v>105000</v>
      </c>
      <c r="CC14" s="128">
        <f>IFERROR(CB14/BX14,"-")</f>
        <v>35000</v>
      </c>
      <c r="CD14" s="129"/>
      <c r="CE14" s="129"/>
      <c r="CF14" s="129">
        <v>1</v>
      </c>
      <c r="CG14" s="130">
        <v>2</v>
      </c>
      <c r="CH14" s="131">
        <f>IF(Q14=0,"",IF(CG14=0,"",(CG14/Q14)))</f>
        <v>0.22222222222222</v>
      </c>
      <c r="CI14" s="132">
        <v>2</v>
      </c>
      <c r="CJ14" s="133">
        <f>IFERROR(CI14/CG14,"-")</f>
        <v>1</v>
      </c>
      <c r="CK14" s="134">
        <v>76000</v>
      </c>
      <c r="CL14" s="135">
        <f>IFERROR(CK14/CG14,"-")</f>
        <v>38000</v>
      </c>
      <c r="CM14" s="136"/>
      <c r="CN14" s="136"/>
      <c r="CO14" s="136">
        <v>2</v>
      </c>
      <c r="CP14" s="137">
        <v>4</v>
      </c>
      <c r="CQ14" s="138">
        <v>197000</v>
      </c>
      <c r="CR14" s="138">
        <v>105000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0.155</v>
      </c>
      <c r="B15" s="184" t="s">
        <v>86</v>
      </c>
      <c r="C15" s="184" t="s">
        <v>58</v>
      </c>
      <c r="D15" s="184"/>
      <c r="E15" s="184" t="s">
        <v>59</v>
      </c>
      <c r="F15" s="184" t="s">
        <v>60</v>
      </c>
      <c r="G15" s="184" t="s">
        <v>61</v>
      </c>
      <c r="H15" s="87" t="s">
        <v>87</v>
      </c>
      <c r="I15" s="87" t="s">
        <v>63</v>
      </c>
      <c r="J15" s="87" t="s">
        <v>80</v>
      </c>
      <c r="K15" s="176">
        <v>200000</v>
      </c>
      <c r="L15" s="79">
        <v>10</v>
      </c>
      <c r="M15" s="79">
        <v>0</v>
      </c>
      <c r="N15" s="79">
        <v>33</v>
      </c>
      <c r="O15" s="88">
        <v>5</v>
      </c>
      <c r="P15" s="89">
        <v>0</v>
      </c>
      <c r="Q15" s="90">
        <f>O15+P15</f>
        <v>5</v>
      </c>
      <c r="R15" s="80">
        <f>IFERROR(Q15/N15,"-")</f>
        <v>0.15151515151515</v>
      </c>
      <c r="S15" s="79">
        <v>1</v>
      </c>
      <c r="T15" s="79">
        <v>2</v>
      </c>
      <c r="U15" s="80">
        <f>IFERROR(T15/(Q15),"-")</f>
        <v>0.4</v>
      </c>
      <c r="V15" s="81">
        <f>IFERROR(K15/SUM(Q15:Q18),"-")</f>
        <v>8333.3333333333</v>
      </c>
      <c r="W15" s="82">
        <v>1</v>
      </c>
      <c r="X15" s="80">
        <f>IF(Q15=0,"-",W15/Q15)</f>
        <v>0.2</v>
      </c>
      <c r="Y15" s="181">
        <v>9000</v>
      </c>
      <c r="Z15" s="182">
        <f>IFERROR(Y15/Q15,"-")</f>
        <v>1800</v>
      </c>
      <c r="AA15" s="182">
        <f>IFERROR(Y15/W15,"-")</f>
        <v>9000</v>
      </c>
      <c r="AB15" s="176">
        <f>SUM(Y15:Y18)-SUM(K15:K18)</f>
        <v>-169000</v>
      </c>
      <c r="AC15" s="83">
        <f>SUM(Y15:Y18)/SUM(K15:K18)</f>
        <v>0.155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3</v>
      </c>
      <c r="BG15" s="110">
        <f>IF(Q15=0,"",IF(BF15=0,"",(BF15/Q15)))</f>
        <v>0.6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0.2</v>
      </c>
      <c r="BQ15" s="118">
        <v>1</v>
      </c>
      <c r="BR15" s="119">
        <f>IFERROR(BQ15/BO15,"-")</f>
        <v>1</v>
      </c>
      <c r="BS15" s="120">
        <v>9000</v>
      </c>
      <c r="BT15" s="121">
        <f>IFERROR(BS15/BO15,"-")</f>
        <v>9000</v>
      </c>
      <c r="BU15" s="122"/>
      <c r="BV15" s="122"/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9000</v>
      </c>
      <c r="CR15" s="138">
        <v>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66</v>
      </c>
      <c r="F16" s="184" t="s">
        <v>67</v>
      </c>
      <c r="G16" s="184" t="s">
        <v>61</v>
      </c>
      <c r="H16" s="87"/>
      <c r="I16" s="87" t="s">
        <v>63</v>
      </c>
      <c r="J16" s="87" t="s">
        <v>82</v>
      </c>
      <c r="K16" s="176"/>
      <c r="L16" s="79">
        <v>5</v>
      </c>
      <c r="M16" s="79">
        <v>0</v>
      </c>
      <c r="N16" s="79">
        <v>44</v>
      </c>
      <c r="O16" s="88">
        <v>4</v>
      </c>
      <c r="P16" s="89">
        <v>0</v>
      </c>
      <c r="Q16" s="90">
        <f>O16+P16</f>
        <v>4</v>
      </c>
      <c r="R16" s="80">
        <f>IFERROR(Q16/N16,"-")</f>
        <v>0.090909090909091</v>
      </c>
      <c r="S16" s="79">
        <v>0</v>
      </c>
      <c r="T16" s="79">
        <v>1</v>
      </c>
      <c r="U16" s="80">
        <f>IFERROR(T16/(Q16),"-")</f>
        <v>0.25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0.75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69</v>
      </c>
      <c r="F17" s="184" t="s">
        <v>70</v>
      </c>
      <c r="G17" s="184" t="s">
        <v>61</v>
      </c>
      <c r="H17" s="87"/>
      <c r="I17" s="87" t="s">
        <v>63</v>
      </c>
      <c r="J17" s="87" t="s">
        <v>84</v>
      </c>
      <c r="K17" s="176"/>
      <c r="L17" s="79">
        <v>14</v>
      </c>
      <c r="M17" s="79">
        <v>0</v>
      </c>
      <c r="N17" s="79">
        <v>40</v>
      </c>
      <c r="O17" s="88">
        <v>5</v>
      </c>
      <c r="P17" s="89">
        <v>0</v>
      </c>
      <c r="Q17" s="90">
        <f>O17+P17</f>
        <v>5</v>
      </c>
      <c r="R17" s="80">
        <f>IFERROR(Q17/N17,"-")</f>
        <v>0.125</v>
      </c>
      <c r="S17" s="79">
        <v>0</v>
      </c>
      <c r="T17" s="79">
        <v>1</v>
      </c>
      <c r="U17" s="80">
        <f>IFERROR(T17/(Q17),"-")</f>
        <v>0.2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0.2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3</v>
      </c>
      <c r="BP17" s="117">
        <f>IF(Q17=0,"",IF(BO17=0,"",(BO17/Q17)))</f>
        <v>0.6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0.2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90</v>
      </c>
      <c r="C18" s="184" t="s">
        <v>58</v>
      </c>
      <c r="D18" s="184"/>
      <c r="E18" s="184" t="s">
        <v>75</v>
      </c>
      <c r="F18" s="184" t="s">
        <v>75</v>
      </c>
      <c r="G18" s="184" t="s">
        <v>76</v>
      </c>
      <c r="H18" s="87"/>
      <c r="I18" s="87"/>
      <c r="J18" s="87"/>
      <c r="K18" s="176"/>
      <c r="L18" s="79">
        <v>92</v>
      </c>
      <c r="M18" s="79">
        <v>31</v>
      </c>
      <c r="N18" s="79">
        <v>10</v>
      </c>
      <c r="O18" s="88">
        <v>10</v>
      </c>
      <c r="P18" s="89">
        <v>0</v>
      </c>
      <c r="Q18" s="90">
        <f>O18+P18</f>
        <v>10</v>
      </c>
      <c r="R18" s="80">
        <f>IFERROR(Q18/N18,"-")</f>
        <v>1</v>
      </c>
      <c r="S18" s="79">
        <v>2</v>
      </c>
      <c r="T18" s="79">
        <v>1</v>
      </c>
      <c r="U18" s="80">
        <f>IFERROR(T18/(Q18),"-")</f>
        <v>0.1</v>
      </c>
      <c r="V18" s="81"/>
      <c r="W18" s="82">
        <v>3</v>
      </c>
      <c r="X18" s="80">
        <f>IF(Q18=0,"-",W18/Q18)</f>
        <v>0.3</v>
      </c>
      <c r="Y18" s="181">
        <v>22000</v>
      </c>
      <c r="Z18" s="182">
        <f>IFERROR(Y18/Q18,"-")</f>
        <v>2200</v>
      </c>
      <c r="AA18" s="182">
        <f>IFERROR(Y18/W18,"-")</f>
        <v>7333.3333333333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</v>
      </c>
      <c r="AY18" s="103">
        <v>1</v>
      </c>
      <c r="AZ18" s="105">
        <f>IFERROR(AY18/AW18,"-")</f>
        <v>1</v>
      </c>
      <c r="BA18" s="106">
        <v>11000</v>
      </c>
      <c r="BB18" s="107">
        <f>IFERROR(BA18/AW18,"-")</f>
        <v>11000</v>
      </c>
      <c r="BC18" s="108"/>
      <c r="BD18" s="108">
        <v>1</v>
      </c>
      <c r="BE18" s="108"/>
      <c r="BF18" s="109">
        <v>2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3</v>
      </c>
      <c r="BP18" s="117">
        <f>IF(Q18=0,"",IF(BO18=0,"",(BO18/Q18)))</f>
        <v>0.3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3</v>
      </c>
      <c r="BY18" s="124">
        <f>IF(Q18=0,"",IF(BX18=0,"",(BX18/Q18)))</f>
        <v>0.3</v>
      </c>
      <c r="BZ18" s="125">
        <v>1</v>
      </c>
      <c r="CA18" s="126">
        <f>IFERROR(BZ18/BX18,"-")</f>
        <v>0.33333333333333</v>
      </c>
      <c r="CB18" s="127">
        <v>10000</v>
      </c>
      <c r="CC18" s="128">
        <f>IFERROR(CB18/BX18,"-")</f>
        <v>3333.3333333333</v>
      </c>
      <c r="CD18" s="129">
        <v>1</v>
      </c>
      <c r="CE18" s="129"/>
      <c r="CF18" s="129"/>
      <c r="CG18" s="130">
        <v>1</v>
      </c>
      <c r="CH18" s="131">
        <f>IF(Q18=0,"",IF(CG18=0,"",(CG18/Q18)))</f>
        <v>0.1</v>
      </c>
      <c r="CI18" s="132">
        <v>1</v>
      </c>
      <c r="CJ18" s="133">
        <f>IFERROR(CI18/CG18,"-")</f>
        <v>1</v>
      </c>
      <c r="CK18" s="134">
        <v>1000</v>
      </c>
      <c r="CL18" s="135">
        <f>IFERROR(CK18/CG18,"-")</f>
        <v>1000</v>
      </c>
      <c r="CM18" s="136">
        <v>1</v>
      </c>
      <c r="CN18" s="136"/>
      <c r="CO18" s="136"/>
      <c r="CP18" s="137">
        <v>3</v>
      </c>
      <c r="CQ18" s="138">
        <v>22000</v>
      </c>
      <c r="CR18" s="138">
        <v>11000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30"/>
      <c r="B19" s="84"/>
      <c r="C19" s="84"/>
      <c r="D19" s="85"/>
      <c r="E19" s="85"/>
      <c r="F19" s="85"/>
      <c r="G19" s="86"/>
      <c r="H19" s="87"/>
      <c r="I19" s="87"/>
      <c r="J19" s="87"/>
      <c r="K19" s="177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7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30"/>
      <c r="B20" s="37"/>
      <c r="C20" s="37"/>
      <c r="D20" s="21"/>
      <c r="E20" s="21"/>
      <c r="F20" s="21"/>
      <c r="G20" s="22"/>
      <c r="H20" s="36"/>
      <c r="I20" s="36"/>
      <c r="J20" s="73"/>
      <c r="K20" s="178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9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19">
        <f>AC21</f>
        <v>3.6321627906977</v>
      </c>
      <c r="B21" s="39"/>
      <c r="C21" s="39"/>
      <c r="D21" s="39"/>
      <c r="E21" s="39"/>
      <c r="F21" s="39"/>
      <c r="G21" s="39"/>
      <c r="H21" s="40" t="s">
        <v>91</v>
      </c>
      <c r="I21" s="40"/>
      <c r="J21" s="40"/>
      <c r="K21" s="179">
        <f>SUM(K6:K20)</f>
        <v>860000</v>
      </c>
      <c r="L21" s="41">
        <f>SUM(L6:L20)</f>
        <v>430</v>
      </c>
      <c r="M21" s="41">
        <f>SUM(M6:M20)</f>
        <v>163</v>
      </c>
      <c r="N21" s="41">
        <f>SUM(N6:N20)</f>
        <v>740</v>
      </c>
      <c r="O21" s="41">
        <f>SUM(O6:O20)</f>
        <v>74</v>
      </c>
      <c r="P21" s="41">
        <f>SUM(P6:P20)</f>
        <v>0</v>
      </c>
      <c r="Q21" s="41">
        <f>SUM(Q6:Q20)</f>
        <v>74</v>
      </c>
      <c r="R21" s="42">
        <f>IFERROR(Q21/N21,"-")</f>
        <v>0.1</v>
      </c>
      <c r="S21" s="76">
        <f>SUM(S6:S20)</f>
        <v>10</v>
      </c>
      <c r="T21" s="76">
        <f>SUM(T6:T20)</f>
        <v>19</v>
      </c>
      <c r="U21" s="42">
        <f>IFERROR(S21/Q21,"-")</f>
        <v>0.13513513513514</v>
      </c>
      <c r="V21" s="43">
        <f>IFERROR(K21/Q21,"-")</f>
        <v>11621.621621622</v>
      </c>
      <c r="W21" s="44">
        <f>SUM(W6:W20)</f>
        <v>20</v>
      </c>
      <c r="X21" s="42">
        <f>IFERROR(W21/Q21,"-")</f>
        <v>0.27027027027027</v>
      </c>
      <c r="Y21" s="179">
        <f>SUM(Y6:Y20)</f>
        <v>3123660</v>
      </c>
      <c r="Z21" s="179">
        <f>IFERROR(Y21/Q21,"-")</f>
        <v>42211.621621622</v>
      </c>
      <c r="AA21" s="179">
        <f>IFERROR(Y21/W21,"-")</f>
        <v>156183</v>
      </c>
      <c r="AB21" s="179">
        <f>Y21-K21</f>
        <v>2263660</v>
      </c>
      <c r="AC21" s="45">
        <f>Y21/K21</f>
        <v>3.6321627906977</v>
      </c>
      <c r="AD21" s="58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4"/>
    <mergeCell ref="K11:K14"/>
    <mergeCell ref="V11:V14"/>
    <mergeCell ref="AB11:AB14"/>
    <mergeCell ref="AC11:AC14"/>
    <mergeCell ref="A15:A18"/>
    <mergeCell ref="K15:K18"/>
    <mergeCell ref="V15:V18"/>
    <mergeCell ref="AB15:AB18"/>
    <mergeCell ref="AC15:AC1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