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<sst xmlns="http://schemas.openxmlformats.org/spreadsheetml/2006/main" uniqueCount="96">
  <si>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</si>
  <si>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</si>
  <si>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</si>
  <si>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</si>
  <si>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</si>
  <si>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</si>
  <si>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</si>
  <si>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</si>
  <si>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</si>
  <si>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</si>
  <si>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</si>
  <si>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</si>
  <si>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</si>
  <si>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</si>
  <si>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</si>
  <si>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</si>
  <si>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</si>
  <si>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</si>
  <si>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</si>
  <si>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</si>
  <si>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</si>
  <si>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</si>
  <si>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</si>
  <si>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</si>
  <si>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</si>
  <si>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03月</t>
  </si>
  <si>
    <t>りんご</t>
  </si>
  <si>
    <t>最終更新日</t>
  </si>
  <si>
    <t>06月30日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</si>
  <si>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</si>
  <si>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</si>
  <si>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</si>
  <si>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</si>
  <si>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</si>
  <si>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</si>
  <si>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</si>
  <si>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</si>
  <si>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</si>
  <si>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</si>
  <si>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</si>
  <si>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</si>
  <si>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</si>
  <si>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</si>
  <si>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</si>
  <si>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</si>
  <si>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</si>
  <si>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</si>
  <si>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</si>
  <si>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</si>
  <si>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</si>
  <si>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</si>
  <si>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</si>
  <si>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</si>
  <si>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</si>
  <si>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</si>
  <si>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</si>
  <si>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</si>
  <si>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</si>
  <si>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</si>
  <si>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</si>
  <si>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</si>
  <si>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ze021</t>
  </si>
  <si>
    <t>大洋図書</t>
  </si>
  <si>
    <t>5P元祖</t>
  </si>
  <si>
    <t>TOP</t>
  </si>
  <si>
    <t>昭和の不思議101　2021年</t>
  </si>
  <si>
    <t>1C5P</t>
  </si>
  <si>
    <t>3月03日(水)</t>
  </si>
  <si>
    <t>ze022</t>
  </si>
  <si>
    <t>空電</t>
  </si>
  <si>
    <t>ze023</t>
  </si>
  <si>
    <t>2Pスポーツ新聞_v01_りんご(栗山絵麻さん)</t>
  </si>
  <si>
    <t>ナックルズ極ベスト</t>
  </si>
  <si>
    <t>1C2P</t>
  </si>
  <si>
    <t>3月15日(月)</t>
  </si>
  <si>
    <t>ze024</t>
  </si>
  <si>
    <t>ze025</t>
  </si>
  <si>
    <t>実話ナックルズGOLDミステリー</t>
  </si>
  <si>
    <t>3月16日(火)</t>
  </si>
  <si>
    <t>ze026</t>
  </si>
  <si>
    <t>ze027</t>
  </si>
  <si>
    <t>日本文芸社</t>
  </si>
  <si>
    <t>週刊漫画ゴラク.4W金</t>
  </si>
  <si>
    <t>3月26日(金)</t>
  </si>
  <si>
    <t>ze028</t>
  </si>
  <si>
    <t>雑誌 TOTAL</t>
  </si>
  <si>
    <t>●DVD 広告</t>
  </si>
  <si>
    <t>ap005</t>
  </si>
  <si>
    <t>三和出版</t>
  </si>
  <si>
    <t>DVDパス_空電説明_りんご</t>
  </si>
  <si>
    <t>A4判、書店売、1480円、3万部</t>
  </si>
  <si>
    <t>ナンパTV PREMIUM BEST</t>
  </si>
  <si>
    <t>DVD袋表4C</t>
  </si>
  <si>
    <t>3月29日(月)</t>
  </si>
  <si>
    <t>ap006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</si>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</sst>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</v>
      </c>
      <c r="D6" s="195">
        <v>290000</v>
      </c>
      <c r="E6" s="81">
        <v>180</v>
      </c>
      <c r="F6" s="81">
        <v>92</v>
      </c>
      <c r="G6" s="81">
        <v>159</v>
      </c>
      <c r="H6" s="91">
        <v>64</v>
      </c>
      <c r="I6" s="92">
        <v>0</v>
      </c>
      <c r="J6" s="145">
        <f>H6+I6</f>
        <v>64</v>
      </c>
      <c r="K6" s="82">
        <f>IFERROR(J6/G6,"-")</f>
        <v>0.40251572327044</v>
      </c>
      <c r="L6" s="81">
        <v>8</v>
      </c>
      <c r="M6" s="81">
        <v>21</v>
      </c>
      <c r="N6" s="82">
        <f>IFERROR(L6/J6,"-")</f>
        <v>0.125</v>
      </c>
      <c r="O6" s="83">
        <f>IFERROR(D6/J6,"-")</f>
        <v>4531.25</v>
      </c>
      <c r="P6" s="84">
        <v>14</v>
      </c>
      <c r="Q6" s="82">
        <f>IFERROR(P6/J6,"-")</f>
        <v>0.21875</v>
      </c>
      <c r="R6" s="200">
        <v>393000</v>
      </c>
      <c r="S6" s="201">
        <f>IFERROR(R6/J6,"-")</f>
        <v>6140.625</v>
      </c>
      <c r="T6" s="201">
        <f>IFERROR(R6/P6,"-")</f>
        <v>28071.428571429</v>
      </c>
      <c r="U6" s="195">
        <f>IFERROR(R6-D6,"-")</f>
        <v>103000</v>
      </c>
      <c r="V6" s="85">
        <f>R6/D6</f>
        <v>1.3551724137931</v>
      </c>
      <c r="W6" s="79"/>
      <c r="X6" s="144"/>
    </row>
    <row r="7" spans="1:24">
      <c r="A7" s="80"/>
      <c r="B7" s="86" t="s">
        <v>24</v>
      </c>
      <c r="C7" s="86">
        <v>2</v>
      </c>
      <c r="D7" s="195">
        <v>75000</v>
      </c>
      <c r="E7" s="81">
        <v>51</v>
      </c>
      <c r="F7" s="81">
        <v>26</v>
      </c>
      <c r="G7" s="81">
        <v>83</v>
      </c>
      <c r="H7" s="91">
        <v>17</v>
      </c>
      <c r="I7" s="92">
        <v>0</v>
      </c>
      <c r="J7" s="145">
        <f>H7+I7</f>
        <v>17</v>
      </c>
      <c r="K7" s="82">
        <f>IFERROR(J7/G7,"-")</f>
        <v>0.20481927710843</v>
      </c>
      <c r="L7" s="81">
        <v>4</v>
      </c>
      <c r="M7" s="81">
        <v>3</v>
      </c>
      <c r="N7" s="82">
        <f>IFERROR(L7/J7,"-")</f>
        <v>0.23529411764706</v>
      </c>
      <c r="O7" s="83">
        <f>IFERROR(D7/J7,"-")</f>
        <v>4411.7647058824</v>
      </c>
      <c r="P7" s="84">
        <v>1</v>
      </c>
      <c r="Q7" s="82">
        <f>IFERROR(P7/J7,"-")</f>
        <v>0.058823529411765</v>
      </c>
      <c r="R7" s="200">
        <v>74000</v>
      </c>
      <c r="S7" s="201">
        <f>IFERROR(R7/J7,"-")</f>
        <v>4352.9411764706</v>
      </c>
      <c r="T7" s="201">
        <f>IFERROR(R7/P7,"-")</f>
        <v>74000</v>
      </c>
      <c r="U7" s="195">
        <f>IFERROR(R7-D7,"-")</f>
        <v>-1000</v>
      </c>
      <c r="V7" s="85">
        <f>R7/D7</f>
        <v>0.98666666666667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365000</v>
      </c>
      <c r="E10" s="41">
        <f>SUM(E6:E8)</f>
        <v>231</v>
      </c>
      <c r="F10" s="41">
        <f>SUM(F6:F8)</f>
        <v>118</v>
      </c>
      <c r="G10" s="41">
        <f>SUM(G6:G8)</f>
        <v>242</v>
      </c>
      <c r="H10" s="41">
        <f>SUM(H6:H8)</f>
        <v>81</v>
      </c>
      <c r="I10" s="41">
        <f>SUM(I6:I8)</f>
        <v>0</v>
      </c>
      <c r="J10" s="41">
        <f>SUM(J6:J8)</f>
        <v>81</v>
      </c>
      <c r="K10" s="42">
        <f>IFERROR(J10/G10,"-")</f>
        <v>0.33471074380165</v>
      </c>
      <c r="L10" s="78">
        <f>SUM(L6:L8)</f>
        <v>12</v>
      </c>
      <c r="M10" s="78">
        <f>SUM(M6:M8)</f>
        <v>24</v>
      </c>
      <c r="N10" s="42">
        <f>IFERROR(L10/J10,"-")</f>
        <v>0.14814814814815</v>
      </c>
      <c r="O10" s="43">
        <f>IFERROR(D10/J10,"-")</f>
        <v>4506.1728395062</v>
      </c>
      <c r="P10" s="44">
        <f>SUM(P6:P8)</f>
        <v>15</v>
      </c>
      <c r="Q10" s="42">
        <f>IFERROR(P10/J10,"-")</f>
        <v>0.18518518518519</v>
      </c>
      <c r="R10" s="45">
        <f>SUM(R6:R8)</f>
        <v>467000</v>
      </c>
      <c r="S10" s="45">
        <f>IFERROR(R10/J10,"-")</f>
        <v>5765.4320987654</v>
      </c>
      <c r="T10" s="45">
        <f>IFERROR(R10/P10,"-")</f>
        <v>31133.333333333</v>
      </c>
      <c r="U10" s="46">
        <f>SUM(U6:U8)</f>
        <v>102000</v>
      </c>
      <c r="V10" s="47">
        <f>IFERROR(R10/D10,"-")</f>
        <v>1.2794520547945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0.04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75000</v>
      </c>
      <c r="K6" s="81">
        <v>8</v>
      </c>
      <c r="L6" s="81">
        <v>0</v>
      </c>
      <c r="M6" s="81">
        <v>19</v>
      </c>
      <c r="N6" s="91">
        <v>2</v>
      </c>
      <c r="O6" s="92">
        <v>0</v>
      </c>
      <c r="P6" s="93">
        <f>N6+O6</f>
        <v>2</v>
      </c>
      <c r="Q6" s="82">
        <f>IFERROR(P6/M6,"-")</f>
        <v>0.10526315789474</v>
      </c>
      <c r="R6" s="81">
        <v>0</v>
      </c>
      <c r="S6" s="81">
        <v>2</v>
      </c>
      <c r="T6" s="82">
        <f>IFERROR(S6/(O6+P6),"-")</f>
        <v>1</v>
      </c>
      <c r="U6" s="182">
        <f>IFERROR(J6/SUM(P6:P7),"-")</f>
        <v>3947.3684210526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-72000</v>
      </c>
      <c r="AB6" s="85">
        <f>SUM(X6:X7)/SUM(J6:J7)</f>
        <v>0.04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41</v>
      </c>
      <c r="L7" s="81">
        <v>32</v>
      </c>
      <c r="M7" s="81">
        <v>24</v>
      </c>
      <c r="N7" s="91">
        <v>17</v>
      </c>
      <c r="O7" s="92">
        <v>0</v>
      </c>
      <c r="P7" s="93">
        <f>N7+O7</f>
        <v>17</v>
      </c>
      <c r="Q7" s="82">
        <f>IFERROR(P7/M7,"-")</f>
        <v>0.70833333333333</v>
      </c>
      <c r="R7" s="81">
        <v>1</v>
      </c>
      <c r="S7" s="81">
        <v>3</v>
      </c>
      <c r="T7" s="82">
        <f>IFERROR(S7/(O7+P7),"-")</f>
        <v>0.17647058823529</v>
      </c>
      <c r="U7" s="182"/>
      <c r="V7" s="84">
        <v>1</v>
      </c>
      <c r="W7" s="82">
        <f>IF(P7=0,"-",V7/P7)</f>
        <v>0.058823529411765</v>
      </c>
      <c r="X7" s="186">
        <v>3000</v>
      </c>
      <c r="Y7" s="187">
        <f>IFERROR(X7/P7,"-")</f>
        <v>176.47058823529</v>
      </c>
      <c r="Z7" s="187">
        <f>IFERROR(X7/V7,"-")</f>
        <v>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7</v>
      </c>
      <c r="BF7" s="113">
        <f>IF(P7=0,"",IF(BE7=0,"",(BE7/P7)))</f>
        <v>0.41176470588235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6</v>
      </c>
      <c r="BO7" s="120">
        <f>IF(P7=0,"",IF(BN7=0,"",(BN7/P7)))</f>
        <v>0.35294117647059</v>
      </c>
      <c r="BP7" s="121">
        <v>1</v>
      </c>
      <c r="BQ7" s="122">
        <f>IFERROR(BP7/BN7,"-")</f>
        <v>0.16666666666667</v>
      </c>
      <c r="BR7" s="123">
        <v>3000</v>
      </c>
      <c r="BS7" s="124">
        <f>IFERROR(BR7/BN7,"-")</f>
        <v>500</v>
      </c>
      <c r="BT7" s="125">
        <v>1</v>
      </c>
      <c r="BU7" s="125"/>
      <c r="BV7" s="125"/>
      <c r="BW7" s="126">
        <v>4</v>
      </c>
      <c r="BX7" s="127">
        <f>IF(P7=0,"",IF(BW7=0,"",(BW7/P7)))</f>
        <v>0.23529411764706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3000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1.4</v>
      </c>
      <c r="B8" s="203" t="s">
        <v>70</v>
      </c>
      <c r="C8" s="203" t="s">
        <v>62</v>
      </c>
      <c r="D8" s="203" t="s">
        <v>71</v>
      </c>
      <c r="E8" s="203"/>
      <c r="F8" s="203" t="s">
        <v>64</v>
      </c>
      <c r="G8" s="203" t="s">
        <v>72</v>
      </c>
      <c r="H8" s="90" t="s">
        <v>73</v>
      </c>
      <c r="I8" s="90" t="s">
        <v>74</v>
      </c>
      <c r="J8" s="188">
        <v>45000</v>
      </c>
      <c r="K8" s="81">
        <v>7</v>
      </c>
      <c r="L8" s="81">
        <v>0</v>
      </c>
      <c r="M8" s="81">
        <v>31</v>
      </c>
      <c r="N8" s="91">
        <v>7</v>
      </c>
      <c r="O8" s="92">
        <v>0</v>
      </c>
      <c r="P8" s="93">
        <f>N8+O8</f>
        <v>7</v>
      </c>
      <c r="Q8" s="82">
        <f>IFERROR(P8/M8,"-")</f>
        <v>0.2258064516129</v>
      </c>
      <c r="R8" s="81">
        <v>0</v>
      </c>
      <c r="S8" s="81">
        <v>4</v>
      </c>
      <c r="T8" s="82">
        <f>IFERROR(S8/(O8+P8),"-")</f>
        <v>0.57142857142857</v>
      </c>
      <c r="U8" s="182">
        <f>IFERROR(J8/SUM(P8:P9),"-")</f>
        <v>2647.0588235294</v>
      </c>
      <c r="V8" s="84">
        <v>3</v>
      </c>
      <c r="W8" s="82">
        <f>IF(P8=0,"-",V8/P8)</f>
        <v>0.42857142857143</v>
      </c>
      <c r="X8" s="186">
        <v>43000</v>
      </c>
      <c r="Y8" s="187">
        <f>IFERROR(X8/P8,"-")</f>
        <v>6142.8571428571</v>
      </c>
      <c r="Z8" s="187">
        <f>IFERROR(X8/V8,"-")</f>
        <v>14333.333333333</v>
      </c>
      <c r="AA8" s="188">
        <f>SUM(X8:X9)-SUM(J8:J9)</f>
        <v>18000</v>
      </c>
      <c r="AB8" s="85">
        <f>SUM(X8:X9)/SUM(J8:J9)</f>
        <v>1.4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0.14285714285714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0.28571428571429</v>
      </c>
      <c r="BG8" s="112">
        <v>1</v>
      </c>
      <c r="BH8" s="114">
        <f>IFERROR(BG8/BE8,"-")</f>
        <v>0.5</v>
      </c>
      <c r="BI8" s="115">
        <v>5000</v>
      </c>
      <c r="BJ8" s="116">
        <f>IFERROR(BI8/BE8,"-")</f>
        <v>2500</v>
      </c>
      <c r="BK8" s="117">
        <v>1</v>
      </c>
      <c r="BL8" s="117"/>
      <c r="BM8" s="117"/>
      <c r="BN8" s="119">
        <v>4</v>
      </c>
      <c r="BO8" s="120">
        <f>IF(P8=0,"",IF(BN8=0,"",(BN8/P8)))</f>
        <v>0.57142857142857</v>
      </c>
      <c r="BP8" s="121">
        <v>2</v>
      </c>
      <c r="BQ8" s="122">
        <f>IFERROR(BP8/BN8,"-")</f>
        <v>0.5</v>
      </c>
      <c r="BR8" s="123">
        <v>38000</v>
      </c>
      <c r="BS8" s="124">
        <f>IFERROR(BR8/BN8,"-")</f>
        <v>9500</v>
      </c>
      <c r="BT8" s="125">
        <v>1</v>
      </c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43000</v>
      </c>
      <c r="CQ8" s="141">
        <v>33000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32</v>
      </c>
      <c r="L9" s="81">
        <v>25</v>
      </c>
      <c r="M9" s="81">
        <v>7</v>
      </c>
      <c r="N9" s="91">
        <v>10</v>
      </c>
      <c r="O9" s="92">
        <v>0</v>
      </c>
      <c r="P9" s="93">
        <f>N9+O9</f>
        <v>10</v>
      </c>
      <c r="Q9" s="82">
        <f>IFERROR(P9/M9,"-")</f>
        <v>1.4285714285714</v>
      </c>
      <c r="R9" s="81">
        <v>0</v>
      </c>
      <c r="S9" s="81">
        <v>5</v>
      </c>
      <c r="T9" s="82">
        <f>IFERROR(S9/(O9+P9),"-")</f>
        <v>0.5</v>
      </c>
      <c r="U9" s="182"/>
      <c r="V9" s="84">
        <v>2</v>
      </c>
      <c r="W9" s="82">
        <f>IF(P9=0,"-",V9/P9)</f>
        <v>0.2</v>
      </c>
      <c r="X9" s="186">
        <v>20000</v>
      </c>
      <c r="Y9" s="187">
        <f>IFERROR(X9/P9,"-")</f>
        <v>2000</v>
      </c>
      <c r="Z9" s="187">
        <f>IFERROR(X9/V9,"-")</f>
        <v>10000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0.1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3</v>
      </c>
      <c r="BF9" s="113">
        <f>IF(P9=0,"",IF(BE9=0,"",(BE9/P9)))</f>
        <v>0.3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5</v>
      </c>
      <c r="BO9" s="120">
        <f>IF(P9=0,"",IF(BN9=0,"",(BN9/P9)))</f>
        <v>0.5</v>
      </c>
      <c r="BP9" s="121">
        <v>2</v>
      </c>
      <c r="BQ9" s="122">
        <f>IFERROR(BP9/BN9,"-")</f>
        <v>0.4</v>
      </c>
      <c r="BR9" s="123">
        <v>20000</v>
      </c>
      <c r="BS9" s="124">
        <f>IFERROR(BR9/BN9,"-")</f>
        <v>4000</v>
      </c>
      <c r="BT9" s="125"/>
      <c r="BU9" s="125">
        <v>1</v>
      </c>
      <c r="BV9" s="125">
        <v>1</v>
      </c>
      <c r="BW9" s="126">
        <v>1</v>
      </c>
      <c r="BX9" s="127">
        <f>IF(P9=0,"",IF(BW9=0,"",(BW9/P9)))</f>
        <v>0.1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20000</v>
      </c>
      <c r="CQ9" s="141">
        <v>14000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1.1777777777778</v>
      </c>
      <c r="B10" s="203" t="s">
        <v>76</v>
      </c>
      <c r="C10" s="203" t="s">
        <v>62</v>
      </c>
      <c r="D10" s="203" t="s">
        <v>71</v>
      </c>
      <c r="E10" s="203"/>
      <c r="F10" s="203" t="s">
        <v>64</v>
      </c>
      <c r="G10" s="203" t="s">
        <v>77</v>
      </c>
      <c r="H10" s="90" t="s">
        <v>73</v>
      </c>
      <c r="I10" s="90" t="s">
        <v>78</v>
      </c>
      <c r="J10" s="188">
        <v>45000</v>
      </c>
      <c r="K10" s="81">
        <v>11</v>
      </c>
      <c r="L10" s="81">
        <v>0</v>
      </c>
      <c r="M10" s="81">
        <v>31</v>
      </c>
      <c r="N10" s="91">
        <v>8</v>
      </c>
      <c r="O10" s="92">
        <v>0</v>
      </c>
      <c r="P10" s="93">
        <f>N10+O10</f>
        <v>8</v>
      </c>
      <c r="Q10" s="82">
        <f>IFERROR(P10/M10,"-")</f>
        <v>0.25806451612903</v>
      </c>
      <c r="R10" s="81">
        <v>3</v>
      </c>
      <c r="S10" s="81">
        <v>2</v>
      </c>
      <c r="T10" s="82">
        <f>IFERROR(S10/(O10+P10),"-")</f>
        <v>0.25</v>
      </c>
      <c r="U10" s="182">
        <f>IFERROR(J10/SUM(P10:P11),"-")</f>
        <v>3214.2857142857</v>
      </c>
      <c r="V10" s="84">
        <v>2</v>
      </c>
      <c r="W10" s="82">
        <f>IF(P10=0,"-",V10/P10)</f>
        <v>0.25</v>
      </c>
      <c r="X10" s="186">
        <v>53000</v>
      </c>
      <c r="Y10" s="187">
        <f>IFERROR(X10/P10,"-")</f>
        <v>6625</v>
      </c>
      <c r="Z10" s="187">
        <f>IFERROR(X10/V10,"-")</f>
        <v>26500</v>
      </c>
      <c r="AA10" s="188">
        <f>SUM(X10:X11)-SUM(J10:J11)</f>
        <v>8000</v>
      </c>
      <c r="AB10" s="85">
        <f>SUM(X10:X11)/SUM(J10:J11)</f>
        <v>1.1777777777778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0.125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0.125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5</v>
      </c>
      <c r="BO10" s="120">
        <f>IF(P10=0,"",IF(BN10=0,"",(BN10/P10)))</f>
        <v>0.625</v>
      </c>
      <c r="BP10" s="121">
        <v>1</v>
      </c>
      <c r="BQ10" s="122">
        <f>IFERROR(BP10/BN10,"-")</f>
        <v>0.2</v>
      </c>
      <c r="BR10" s="123">
        <v>50000</v>
      </c>
      <c r="BS10" s="124">
        <f>IFERROR(BR10/BN10,"-")</f>
        <v>10000</v>
      </c>
      <c r="BT10" s="125"/>
      <c r="BU10" s="125"/>
      <c r="BV10" s="125">
        <v>1</v>
      </c>
      <c r="BW10" s="126">
        <v>1</v>
      </c>
      <c r="BX10" s="127">
        <f>IF(P10=0,"",IF(BW10=0,"",(BW10/P10)))</f>
        <v>0.125</v>
      </c>
      <c r="BY10" s="128">
        <v>1</v>
      </c>
      <c r="BZ10" s="129">
        <f>IFERROR(BY10/BW10,"-")</f>
        <v>1</v>
      </c>
      <c r="CA10" s="130">
        <v>3000</v>
      </c>
      <c r="CB10" s="131">
        <f>IFERROR(CA10/BW10,"-")</f>
        <v>3000</v>
      </c>
      <c r="CC10" s="132">
        <v>1</v>
      </c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53000</v>
      </c>
      <c r="CQ10" s="141">
        <v>50000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21</v>
      </c>
      <c r="L11" s="81">
        <v>14</v>
      </c>
      <c r="M11" s="81">
        <v>9</v>
      </c>
      <c r="N11" s="91">
        <v>6</v>
      </c>
      <c r="O11" s="92">
        <v>0</v>
      </c>
      <c r="P11" s="93">
        <f>N11+O11</f>
        <v>6</v>
      </c>
      <c r="Q11" s="82">
        <f>IFERROR(P11/M11,"-")</f>
        <v>0.66666666666667</v>
      </c>
      <c r="R11" s="81">
        <v>0</v>
      </c>
      <c r="S11" s="81">
        <v>2</v>
      </c>
      <c r="T11" s="82">
        <f>IFERROR(S11/(O11+P11),"-")</f>
        <v>0.33333333333333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0.33333333333333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3</v>
      </c>
      <c r="BO11" s="120">
        <f>IF(P11=0,"",IF(BN11=0,"",(BN11/P11)))</f>
        <v>0.5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0.16666666666667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2.192</v>
      </c>
      <c r="B12" s="203" t="s">
        <v>80</v>
      </c>
      <c r="C12" s="203" t="s">
        <v>81</v>
      </c>
      <c r="D12" s="203" t="s">
        <v>71</v>
      </c>
      <c r="E12" s="203"/>
      <c r="F12" s="203" t="s">
        <v>64</v>
      </c>
      <c r="G12" s="203" t="s">
        <v>82</v>
      </c>
      <c r="H12" s="90" t="s">
        <v>73</v>
      </c>
      <c r="I12" s="90" t="s">
        <v>83</v>
      </c>
      <c r="J12" s="188">
        <v>125000</v>
      </c>
      <c r="K12" s="81">
        <v>9</v>
      </c>
      <c r="L12" s="81">
        <v>0</v>
      </c>
      <c r="M12" s="81">
        <v>32</v>
      </c>
      <c r="N12" s="91">
        <v>7</v>
      </c>
      <c r="O12" s="92">
        <v>0</v>
      </c>
      <c r="P12" s="93">
        <f>N12+O12</f>
        <v>7</v>
      </c>
      <c r="Q12" s="82">
        <f>IFERROR(P12/M12,"-")</f>
        <v>0.21875</v>
      </c>
      <c r="R12" s="81">
        <v>1</v>
      </c>
      <c r="S12" s="81">
        <v>2</v>
      </c>
      <c r="T12" s="82">
        <f>IFERROR(S12/(O12+P12),"-")</f>
        <v>0.28571428571429</v>
      </c>
      <c r="U12" s="182">
        <f>IFERROR(J12/SUM(P12:P13),"-")</f>
        <v>8928.5714285714</v>
      </c>
      <c r="V12" s="84">
        <v>2</v>
      </c>
      <c r="W12" s="82">
        <f>IF(P12=0,"-",V12/P12)</f>
        <v>0.28571428571429</v>
      </c>
      <c r="X12" s="186">
        <v>35000</v>
      </c>
      <c r="Y12" s="187">
        <f>IFERROR(X12/P12,"-")</f>
        <v>5000</v>
      </c>
      <c r="Z12" s="187">
        <f>IFERROR(X12/V12,"-")</f>
        <v>17500</v>
      </c>
      <c r="AA12" s="188">
        <f>SUM(X12:X13)-SUM(J12:J13)</f>
        <v>149000</v>
      </c>
      <c r="AB12" s="85">
        <f>SUM(X12:X13)/SUM(J12:J13)</f>
        <v>2.192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0.42857142857143</v>
      </c>
      <c r="BG12" s="112">
        <v>1</v>
      </c>
      <c r="BH12" s="114">
        <f>IFERROR(BG12/BE12,"-")</f>
        <v>0.33333333333333</v>
      </c>
      <c r="BI12" s="115">
        <v>5000</v>
      </c>
      <c r="BJ12" s="116">
        <f>IFERROR(BI12/BE12,"-")</f>
        <v>1666.6666666667</v>
      </c>
      <c r="BK12" s="117">
        <v>1</v>
      </c>
      <c r="BL12" s="117"/>
      <c r="BM12" s="117"/>
      <c r="BN12" s="119">
        <v>4</v>
      </c>
      <c r="BO12" s="120">
        <f>IF(P12=0,"",IF(BN12=0,"",(BN12/P12)))</f>
        <v>0.57142857142857</v>
      </c>
      <c r="BP12" s="121">
        <v>1</v>
      </c>
      <c r="BQ12" s="122">
        <f>IFERROR(BP12/BN12,"-")</f>
        <v>0.25</v>
      </c>
      <c r="BR12" s="123">
        <v>30000</v>
      </c>
      <c r="BS12" s="124">
        <f>IFERROR(BR12/BN12,"-")</f>
        <v>7500</v>
      </c>
      <c r="BT12" s="125"/>
      <c r="BU12" s="125">
        <v>1</v>
      </c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35000</v>
      </c>
      <c r="CQ12" s="141">
        <v>30000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/>
      <c r="E13" s="203"/>
      <c r="F13" s="203" t="s">
        <v>69</v>
      </c>
      <c r="G13" s="203"/>
      <c r="H13" s="90"/>
      <c r="I13" s="90"/>
      <c r="J13" s="188"/>
      <c r="K13" s="81">
        <v>51</v>
      </c>
      <c r="L13" s="81">
        <v>21</v>
      </c>
      <c r="M13" s="81">
        <v>6</v>
      </c>
      <c r="N13" s="91">
        <v>7</v>
      </c>
      <c r="O13" s="92">
        <v>0</v>
      </c>
      <c r="P13" s="93">
        <f>N13+O13</f>
        <v>7</v>
      </c>
      <c r="Q13" s="82">
        <f>IFERROR(P13/M13,"-")</f>
        <v>1.1666666666667</v>
      </c>
      <c r="R13" s="81">
        <v>3</v>
      </c>
      <c r="S13" s="81">
        <v>1</v>
      </c>
      <c r="T13" s="82">
        <f>IFERROR(S13/(O13+P13),"-")</f>
        <v>0.14285714285714</v>
      </c>
      <c r="U13" s="182"/>
      <c r="V13" s="84">
        <v>4</v>
      </c>
      <c r="W13" s="82">
        <f>IF(P13=0,"-",V13/P13)</f>
        <v>0.57142857142857</v>
      </c>
      <c r="X13" s="186">
        <v>239000</v>
      </c>
      <c r="Y13" s="187">
        <f>IFERROR(X13/P13,"-")</f>
        <v>34142.857142857</v>
      </c>
      <c r="Z13" s="187">
        <f>IFERROR(X13/V13,"-")</f>
        <v>59750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0.14285714285714</v>
      </c>
      <c r="BG13" s="112">
        <v>1</v>
      </c>
      <c r="BH13" s="114">
        <f>IFERROR(BG13/BE13,"-")</f>
        <v>1</v>
      </c>
      <c r="BI13" s="115">
        <v>5000</v>
      </c>
      <c r="BJ13" s="116">
        <f>IFERROR(BI13/BE13,"-")</f>
        <v>5000</v>
      </c>
      <c r="BK13" s="117">
        <v>1</v>
      </c>
      <c r="BL13" s="117"/>
      <c r="BM13" s="117"/>
      <c r="BN13" s="119">
        <v>3</v>
      </c>
      <c r="BO13" s="120">
        <f>IF(P13=0,"",IF(BN13=0,"",(BN13/P13)))</f>
        <v>0.42857142857143</v>
      </c>
      <c r="BP13" s="121">
        <v>2</v>
      </c>
      <c r="BQ13" s="122">
        <f>IFERROR(BP13/BN13,"-")</f>
        <v>0.66666666666667</v>
      </c>
      <c r="BR13" s="123">
        <v>104000</v>
      </c>
      <c r="BS13" s="124">
        <f>IFERROR(BR13/BN13,"-")</f>
        <v>34666.666666667</v>
      </c>
      <c r="BT13" s="125"/>
      <c r="BU13" s="125"/>
      <c r="BV13" s="125">
        <v>2</v>
      </c>
      <c r="BW13" s="126">
        <v>2</v>
      </c>
      <c r="BX13" s="127">
        <f>IF(P13=0,"",IF(BW13=0,"",(BW13/P13)))</f>
        <v>0.28571428571429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0.14285714285714</v>
      </c>
      <c r="CH13" s="135">
        <v>1</v>
      </c>
      <c r="CI13" s="136">
        <f>IFERROR(CH13/CF13,"-")</f>
        <v>1</v>
      </c>
      <c r="CJ13" s="137">
        <v>130000</v>
      </c>
      <c r="CK13" s="138">
        <f>IFERROR(CJ13/CF13,"-")</f>
        <v>130000</v>
      </c>
      <c r="CL13" s="139"/>
      <c r="CM13" s="139"/>
      <c r="CN13" s="139">
        <v>1</v>
      </c>
      <c r="CO13" s="140">
        <v>4</v>
      </c>
      <c r="CP13" s="141">
        <v>239000</v>
      </c>
      <c r="CQ13" s="141">
        <v>130000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1.3551724137931</v>
      </c>
      <c r="B16" s="39"/>
      <c r="C16" s="39"/>
      <c r="D16" s="39"/>
      <c r="E16" s="39"/>
      <c r="F16" s="39"/>
      <c r="G16" s="40" t="s">
        <v>85</v>
      </c>
      <c r="H16" s="40"/>
      <c r="I16" s="40"/>
      <c r="J16" s="190">
        <f>SUM(J6:J15)</f>
        <v>290000</v>
      </c>
      <c r="K16" s="41">
        <f>SUM(K6:K15)</f>
        <v>180</v>
      </c>
      <c r="L16" s="41">
        <f>SUM(L6:L15)</f>
        <v>92</v>
      </c>
      <c r="M16" s="41">
        <f>SUM(M6:M15)</f>
        <v>159</v>
      </c>
      <c r="N16" s="41">
        <f>SUM(N6:N15)</f>
        <v>64</v>
      </c>
      <c r="O16" s="41">
        <f>SUM(O6:O15)</f>
        <v>0</v>
      </c>
      <c r="P16" s="41">
        <f>SUM(P6:P15)</f>
        <v>64</v>
      </c>
      <c r="Q16" s="42">
        <f>IFERROR(P16/M16,"-")</f>
        <v>0.40251572327044</v>
      </c>
      <c r="R16" s="78">
        <f>SUM(R6:R15)</f>
        <v>8</v>
      </c>
      <c r="S16" s="78">
        <f>SUM(S6:S15)</f>
        <v>21</v>
      </c>
      <c r="T16" s="42">
        <f>IFERROR(R16/P16,"-")</f>
        <v>0.125</v>
      </c>
      <c r="U16" s="184">
        <f>IFERROR(J16/P16,"-")</f>
        <v>4531.25</v>
      </c>
      <c r="V16" s="44">
        <f>SUM(V6:V15)</f>
        <v>14</v>
      </c>
      <c r="W16" s="42">
        <f>IFERROR(V16/P16,"-")</f>
        <v>0.21875</v>
      </c>
      <c r="X16" s="190">
        <f>SUM(X6:X15)</f>
        <v>393000</v>
      </c>
      <c r="Y16" s="190">
        <f>IFERROR(X16/P16,"-")</f>
        <v>6140.625</v>
      </c>
      <c r="Z16" s="190">
        <f>IFERROR(X16/V16,"-")</f>
        <v>28071.428571429</v>
      </c>
      <c r="AA16" s="190">
        <f>X16-J16</f>
        <v>103000</v>
      </c>
      <c r="AB16" s="47">
        <f>X16/J16</f>
        <v>1.3551724137931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86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0.98666666666667</v>
      </c>
      <c r="B6" s="203" t="s">
        <v>87</v>
      </c>
      <c r="C6" s="203" t="s">
        <v>88</v>
      </c>
      <c r="D6" s="203" t="s">
        <v>89</v>
      </c>
      <c r="E6" s="203" t="s">
        <v>90</v>
      </c>
      <c r="F6" s="203" t="s">
        <v>64</v>
      </c>
      <c r="G6" s="203" t="s">
        <v>91</v>
      </c>
      <c r="H6" s="90" t="s">
        <v>92</v>
      </c>
      <c r="I6" s="90" t="s">
        <v>93</v>
      </c>
      <c r="J6" s="188">
        <v>75000</v>
      </c>
      <c r="K6" s="81">
        <v>16</v>
      </c>
      <c r="L6" s="81">
        <v>0</v>
      </c>
      <c r="M6" s="81">
        <v>74</v>
      </c>
      <c r="N6" s="91">
        <v>10</v>
      </c>
      <c r="O6" s="92">
        <v>0</v>
      </c>
      <c r="P6" s="93">
        <f>N6+O6</f>
        <v>10</v>
      </c>
      <c r="Q6" s="82">
        <f>IFERROR(P6/M6,"-")</f>
        <v>0.13513513513514</v>
      </c>
      <c r="R6" s="81">
        <v>2</v>
      </c>
      <c r="S6" s="81">
        <v>3</v>
      </c>
      <c r="T6" s="82">
        <f>IFERROR(S6/(O6+P6),"-")</f>
        <v>0.3</v>
      </c>
      <c r="U6" s="182">
        <f>IFERROR(J6/SUM(P6:P7),"-")</f>
        <v>4411.7647058824</v>
      </c>
      <c r="V6" s="84">
        <v>1</v>
      </c>
      <c r="W6" s="82">
        <f>IF(P6=0,"-",V6/P6)</f>
        <v>0.1</v>
      </c>
      <c r="X6" s="186">
        <v>74000</v>
      </c>
      <c r="Y6" s="187">
        <f>IFERROR(X6/P6,"-")</f>
        <v>7400</v>
      </c>
      <c r="Z6" s="187">
        <f>IFERROR(X6/V6,"-")</f>
        <v>74000</v>
      </c>
      <c r="AA6" s="188">
        <f>SUM(X6:X7)-SUM(J6:J7)</f>
        <v>-1000</v>
      </c>
      <c r="AB6" s="85">
        <f>SUM(X6:X7)/SUM(J6:J7)</f>
        <v>0.98666666666667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6</v>
      </c>
      <c r="AN6" s="101">
        <f>IF(P6=0,"",IF(AM6=0,"",(AM6/P6)))</f>
        <v>0.6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4</v>
      </c>
      <c r="BF6" s="113">
        <f>IF(P6=0,"",IF(BE6=0,"",(BE6/P6)))</f>
        <v>0.4</v>
      </c>
      <c r="BG6" s="112">
        <v>1</v>
      </c>
      <c r="BH6" s="114">
        <f>IFERROR(BG6/BE6,"-")</f>
        <v>0.25</v>
      </c>
      <c r="BI6" s="115">
        <v>74000</v>
      </c>
      <c r="BJ6" s="116">
        <f>IFERROR(BI6/BE6,"-")</f>
        <v>18500</v>
      </c>
      <c r="BK6" s="117"/>
      <c r="BL6" s="117"/>
      <c r="BM6" s="117">
        <v>1</v>
      </c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74000</v>
      </c>
      <c r="CQ6" s="141">
        <v>74000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94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35</v>
      </c>
      <c r="L7" s="81">
        <v>26</v>
      </c>
      <c r="M7" s="81">
        <v>9</v>
      </c>
      <c r="N7" s="91">
        <v>7</v>
      </c>
      <c r="O7" s="92">
        <v>0</v>
      </c>
      <c r="P7" s="93">
        <f>N7+O7</f>
        <v>7</v>
      </c>
      <c r="Q7" s="82">
        <f>IFERROR(P7/M7,"-")</f>
        <v>0.77777777777778</v>
      </c>
      <c r="R7" s="81">
        <v>2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0.28571428571429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3</v>
      </c>
      <c r="AW7" s="107">
        <f>IF(P7=0,"",IF(AV7=0,"",(AV7/P7)))</f>
        <v>0.42857142857143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0.14285714285714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1</v>
      </c>
      <c r="BX7" s="127">
        <f>IF(P7=0,"",IF(BW7=0,"",(BW7/P7)))</f>
        <v>0.14285714285714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0.98666666666667</v>
      </c>
      <c r="B10" s="39"/>
      <c r="C10" s="39"/>
      <c r="D10" s="39"/>
      <c r="E10" s="39"/>
      <c r="F10" s="39"/>
      <c r="G10" s="40" t="s">
        <v>95</v>
      </c>
      <c r="H10" s="40"/>
      <c r="I10" s="40"/>
      <c r="J10" s="190">
        <f>SUM(J6:J9)</f>
        <v>75000</v>
      </c>
      <c r="K10" s="41">
        <f>SUM(K6:K9)</f>
        <v>51</v>
      </c>
      <c r="L10" s="41">
        <f>SUM(L6:L9)</f>
        <v>26</v>
      </c>
      <c r="M10" s="41">
        <f>SUM(M6:M9)</f>
        <v>83</v>
      </c>
      <c r="N10" s="41">
        <f>SUM(N6:N9)</f>
        <v>17</v>
      </c>
      <c r="O10" s="41">
        <f>SUM(O6:O9)</f>
        <v>0</v>
      </c>
      <c r="P10" s="41">
        <f>SUM(P6:P9)</f>
        <v>17</v>
      </c>
      <c r="Q10" s="42">
        <f>IFERROR(P10/M10,"-")</f>
        <v>0.20481927710843</v>
      </c>
      <c r="R10" s="78">
        <f>SUM(R6:R9)</f>
        <v>4</v>
      </c>
      <c r="S10" s="78">
        <f>SUM(S6:S9)</f>
        <v>3</v>
      </c>
      <c r="T10" s="42">
        <f>IFERROR(R10/P10,"-")</f>
        <v>0.23529411764706</v>
      </c>
      <c r="U10" s="184">
        <f>IFERROR(J10/P10,"-")</f>
        <v>4411.7647058824</v>
      </c>
      <c r="V10" s="44">
        <f>SUM(V6:V9)</f>
        <v>1</v>
      </c>
      <c r="W10" s="42">
        <f>IFERROR(V10/P10,"-")</f>
        <v>0.058823529411765</v>
      </c>
      <c r="X10" s="190">
        <f>SUM(X6:X9)</f>
        <v>74000</v>
      </c>
      <c r="Y10" s="190">
        <f>IFERROR(X10/P10,"-")</f>
        <v>4352.9411764706</v>
      </c>
      <c r="Z10" s="190">
        <f>IFERROR(X10/V10,"-")</f>
        <v>74000</v>
      </c>
      <c r="AA10" s="190">
        <f>X10-J10</f>
        <v>-1000</v>
      </c>
      <c r="AB10" s="47">
        <f>X10/J10</f>
        <v>0.98666666666667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