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<sst xmlns="http://schemas.openxmlformats.org/spreadsheetml/2006/main" uniqueCount="162">
  <si>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</si>
  <si>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</si>
  <si>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</si>
  <si>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</si>
  <si>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</si>
  <si>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</si>
  <si>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</si>
  <si>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</si>
  <si>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</si>
  <si>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</si>
  <si>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</si>
  <si>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</si>
  <si>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</si>
  <si>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</si>
  <si>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</si>
  <si>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</si>
  <si>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</si>
  <si>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</si>
  <si>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</si>
  <si>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</si>
  <si>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</si>
  <si>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</si>
  <si>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</si>
  <si>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</si>
  <si>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</si>
  <si>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</si>
  <si>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</si>
  <si>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</si>
  <si>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</si>
  <si>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</si>
  <si>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</si>
  <si>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</si>
  <si>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</si>
  <si>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</si>
  <si>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</si>
  <si>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</si>
  <si>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</si>
  <si>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</si>
  <si>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</si>
  <si>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</si>
  <si>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</si>
  <si>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</si>
  <si>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</si>
  <si>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</si>
  <si>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</si>
  <si>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</si>
  <si>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</si>
  <si>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</si>
  <si>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</si>
  <si>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</si>
  <si>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</si>
  <si>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</si>
  <si>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</si>
  <si>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</si>
  <si>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</si>
  <si>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</si>
  <si>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</si>
  <si>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sms_w653</t>
  </si>
  <si>
    <t>インターカラー</t>
  </si>
  <si>
    <t>DVDパッケージ＿ストーリー版（妃ひかり）</t>
  </si>
  <si>
    <t>どうした熟女</t>
  </si>
  <si>
    <t>i34</t>
  </si>
  <si>
    <t>スポーツ報知関西</t>
  </si>
  <si>
    <t>全5段つかみ4回</t>
  </si>
  <si>
    <t>smss2367</t>
  </si>
  <si>
    <t>空電</t>
  </si>
  <si>
    <t>sms_w654</t>
  </si>
  <si>
    <t>デリヘル版2（推川ゆうり）</t>
  </si>
  <si>
    <t>もう50代の熟女だけど</t>
  </si>
  <si>
    <t>GOGO(i31)</t>
  </si>
  <si>
    <t>smss2368</t>
  </si>
  <si>
    <t>sms_w655</t>
  </si>
  <si>
    <t>デリヘル版3（妃ひかり）</t>
  </si>
  <si>
    <t>食事の後にお持ち帰りしたぜ</t>
  </si>
  <si>
    <t>smss2369</t>
  </si>
  <si>
    <t>sms_w656</t>
  </si>
  <si>
    <t>黒：右女3（推川ゆうり）</t>
  </si>
  <si>
    <t>学生いませんギャルもいません熟女熟女熟女熟女</t>
  </si>
  <si>
    <t>smss2370</t>
  </si>
  <si>
    <t>sms_w657</t>
  </si>
  <si>
    <t>めくり版（フリー女性⑨）</t>
  </si>
  <si>
    <t>続きが気になりますが？</t>
  </si>
  <si>
    <t>スポーツ報知西部 5回以上</t>
  </si>
  <si>
    <t>4C終面雑報</t>
  </si>
  <si>
    <t>3/1～</t>
  </si>
  <si>
    <t>smss2371</t>
  </si>
  <si>
    <t>sms_w658</t>
  </si>
  <si>
    <t>興奮版（推川ゆうり）</t>
  </si>
  <si>
    <t>久々に興奮しました</t>
  </si>
  <si>
    <t>smss2372</t>
  </si>
  <si>
    <t>sms_w659</t>
  </si>
  <si>
    <t>旧デイリー風（妃ひかり）</t>
  </si>
  <si>
    <t>smss2373</t>
  </si>
  <si>
    <t>sms_w660</t>
  </si>
  <si>
    <t>大正版（推川ゆうり）</t>
  </si>
  <si>
    <t>70歳までの出会いリクルート</t>
  </si>
  <si>
    <t>smss2374</t>
  </si>
  <si>
    <t>新聞 TOTAL</t>
  </si>
  <si>
    <t>●雑誌 広告</t>
  </si>
  <si>
    <t>smss2365</t>
  </si>
  <si>
    <t>アドライヴ</t>
  </si>
  <si>
    <t>いろいろ</t>
  </si>
  <si>
    <t>企画枠ラーメン信夫</t>
  </si>
  <si>
    <t>ウーマンハンター</t>
  </si>
  <si>
    <t>企画枠</t>
  </si>
  <si>
    <t>3月01日(火)</t>
  </si>
  <si>
    <t>sms_a1104</t>
  </si>
  <si>
    <t>大洋図書</t>
  </si>
  <si>
    <t>2P_対談風原稿_アイ</t>
  </si>
  <si>
    <t>i38</t>
  </si>
  <si>
    <t>別冊ラヴァーズ</t>
  </si>
  <si>
    <t>4C2P</t>
  </si>
  <si>
    <t>3月22日(火)</t>
  </si>
  <si>
    <t>smss2366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</si>
  <si>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</si>
  <si>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</si>
  <si>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</si>
  <si>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</si>
  <si>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</si>
  <si>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</si>
  <si>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</si>
  <si>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</si>
  <si>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</si>
  <si>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3/1～3/31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</si>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</sst>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0.69642857142857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/>
      <c r="K6" s="181">
        <v>280000</v>
      </c>
      <c r="L6" s="80">
        <v>0</v>
      </c>
      <c r="M6" s="80">
        <v>0</v>
      </c>
      <c r="N6" s="80">
        <v>69</v>
      </c>
      <c r="O6" s="91">
        <v>9</v>
      </c>
      <c r="P6" s="92">
        <v>0</v>
      </c>
      <c r="Q6" s="93">
        <f>O6+P6</f>
        <v>9</v>
      </c>
      <c r="R6" s="81">
        <f>IFERROR(Q6/N6,"-")</f>
        <v>0.1304347826087</v>
      </c>
      <c r="S6" s="80">
        <v>1</v>
      </c>
      <c r="T6" s="80">
        <v>2</v>
      </c>
      <c r="U6" s="81">
        <f>IFERROR(T6/(Q6),"-")</f>
        <v>0.22222222222222</v>
      </c>
      <c r="V6" s="82">
        <f>IFERROR(K6/SUM(Q6:Q13),"-")</f>
        <v>6829.2682926829</v>
      </c>
      <c r="W6" s="83">
        <v>1</v>
      </c>
      <c r="X6" s="81">
        <f>IF(Q6=0,"-",W6/Q6)</f>
        <v>0.11111111111111</v>
      </c>
      <c r="Y6" s="186">
        <v>0</v>
      </c>
      <c r="Z6" s="187">
        <f>IFERROR(Y6/Q6,"-")</f>
        <v>0</v>
      </c>
      <c r="AA6" s="187">
        <f>IFERROR(Y6/W6,"-")</f>
        <v>0</v>
      </c>
      <c r="AB6" s="181">
        <f>SUM(Y6:Y13)-SUM(K6:K13)</f>
        <v>-85000</v>
      </c>
      <c r="AC6" s="85">
        <f>SUM(Y6:Y13)/SUM(K6:K13)</f>
        <v>0.69642857142857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7</v>
      </c>
      <c r="BP6" s="120">
        <f>IF(Q6=0,"",IF(BO6=0,"",(BO6/Q6)))</f>
        <v>0.77777777777778</v>
      </c>
      <c r="BQ6" s="121">
        <v>1</v>
      </c>
      <c r="BR6" s="122">
        <f>IFERROR(BQ6/BO6,"-")</f>
        <v>0.14285714285714</v>
      </c>
      <c r="BS6" s="123">
        <v>6000</v>
      </c>
      <c r="BT6" s="124">
        <f>IFERROR(BS6/BO6,"-")</f>
        <v>857.14285714286</v>
      </c>
      <c r="BU6" s="125"/>
      <c r="BV6" s="125">
        <v>1</v>
      </c>
      <c r="BW6" s="125"/>
      <c r="BX6" s="126">
        <v>1</v>
      </c>
      <c r="BY6" s="127">
        <f>IF(Q6=0,"",IF(BX6=0,"",(BX6/Q6)))</f>
        <v>0.11111111111111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0</v>
      </c>
      <c r="CR6" s="141">
        <v>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64</v>
      </c>
      <c r="C7" s="189" t="s">
        <v>58</v>
      </c>
      <c r="D7" s="189"/>
      <c r="E7" s="189" t="s">
        <v>59</v>
      </c>
      <c r="F7" s="189" t="s">
        <v>60</v>
      </c>
      <c r="G7" s="189" t="s">
        <v>65</v>
      </c>
      <c r="H7" s="89"/>
      <c r="I7" s="89"/>
      <c r="J7" s="89"/>
      <c r="K7" s="181"/>
      <c r="L7" s="80">
        <v>0</v>
      </c>
      <c r="M7" s="80">
        <v>0</v>
      </c>
      <c r="N7" s="80">
        <v>10</v>
      </c>
      <c r="O7" s="91">
        <v>3</v>
      </c>
      <c r="P7" s="92">
        <v>0</v>
      </c>
      <c r="Q7" s="93">
        <f>O7+P7</f>
        <v>3</v>
      </c>
      <c r="R7" s="81">
        <f>IFERROR(Q7/N7,"-")</f>
        <v>0.3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0.33333333333333</v>
      </c>
      <c r="Y7" s="186">
        <v>8000</v>
      </c>
      <c r="Z7" s="187">
        <f>IFERROR(Y7/Q7,"-")</f>
        <v>2666.6666666667</v>
      </c>
      <c r="AA7" s="187">
        <f>IFERROR(Y7/W7,"-")</f>
        <v>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0.33333333333333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0.33333333333333</v>
      </c>
      <c r="CI7" s="135">
        <v>1</v>
      </c>
      <c r="CJ7" s="136">
        <f>IFERROR(CI7/CG7,"-")</f>
        <v>1</v>
      </c>
      <c r="CK7" s="137">
        <v>8000</v>
      </c>
      <c r="CL7" s="138">
        <f>IFERROR(CK7/CG7,"-")</f>
        <v>8000</v>
      </c>
      <c r="CM7" s="139"/>
      <c r="CN7" s="139">
        <v>1</v>
      </c>
      <c r="CO7" s="139"/>
      <c r="CP7" s="140">
        <v>1</v>
      </c>
      <c r="CQ7" s="141">
        <v>8000</v>
      </c>
      <c r="CR7" s="141">
        <v>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66</v>
      </c>
      <c r="C8" s="189" t="s">
        <v>58</v>
      </c>
      <c r="D8" s="189"/>
      <c r="E8" s="189" t="s">
        <v>67</v>
      </c>
      <c r="F8" s="189" t="s">
        <v>68</v>
      </c>
      <c r="G8" s="189" t="s">
        <v>69</v>
      </c>
      <c r="H8" s="89" t="s">
        <v>62</v>
      </c>
      <c r="I8" s="89" t="s">
        <v>63</v>
      </c>
      <c r="J8" s="89"/>
      <c r="K8" s="181"/>
      <c r="L8" s="80">
        <v>0</v>
      </c>
      <c r="M8" s="80">
        <v>0</v>
      </c>
      <c r="N8" s="80">
        <v>49</v>
      </c>
      <c r="O8" s="91">
        <v>6</v>
      </c>
      <c r="P8" s="92">
        <v>0</v>
      </c>
      <c r="Q8" s="93">
        <f>O8+P8</f>
        <v>6</v>
      </c>
      <c r="R8" s="81">
        <f>IFERROR(Q8/N8,"-")</f>
        <v>0.12244897959184</v>
      </c>
      <c r="S8" s="80">
        <v>1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0.16666666666667</v>
      </c>
      <c r="Y8" s="186">
        <v>24000</v>
      </c>
      <c r="Z8" s="187">
        <f>IFERROR(Y8/Q8,"-")</f>
        <v>4000</v>
      </c>
      <c r="AA8" s="187">
        <f>IFERROR(Y8/W8,"-")</f>
        <v>24000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0.16666666666667</v>
      </c>
      <c r="CI8" s="135">
        <v>1</v>
      </c>
      <c r="CJ8" s="136">
        <f>IFERROR(CI8/CG8,"-")</f>
        <v>1</v>
      </c>
      <c r="CK8" s="137">
        <v>24000</v>
      </c>
      <c r="CL8" s="138">
        <f>IFERROR(CK8/CG8,"-")</f>
        <v>24000</v>
      </c>
      <c r="CM8" s="139"/>
      <c r="CN8" s="139"/>
      <c r="CO8" s="139">
        <v>1</v>
      </c>
      <c r="CP8" s="140">
        <v>1</v>
      </c>
      <c r="CQ8" s="141">
        <v>24000</v>
      </c>
      <c r="CR8" s="141">
        <v>24000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67</v>
      </c>
      <c r="F9" s="189" t="s">
        <v>68</v>
      </c>
      <c r="G9" s="189" t="s">
        <v>65</v>
      </c>
      <c r="H9" s="89"/>
      <c r="I9" s="89"/>
      <c r="J9" s="89"/>
      <c r="K9" s="181"/>
      <c r="L9" s="80">
        <v>0</v>
      </c>
      <c r="M9" s="80">
        <v>0</v>
      </c>
      <c r="N9" s="80">
        <v>14</v>
      </c>
      <c r="O9" s="91">
        <v>4</v>
      </c>
      <c r="P9" s="92">
        <v>0</v>
      </c>
      <c r="Q9" s="93">
        <f>O9+P9</f>
        <v>4</v>
      </c>
      <c r="R9" s="81">
        <f>IFERROR(Q9/N9,"-")</f>
        <v>0.28571428571429</v>
      </c>
      <c r="S9" s="80">
        <v>2</v>
      </c>
      <c r="T9" s="80">
        <v>1</v>
      </c>
      <c r="U9" s="81">
        <f>IFERROR(T9/(Q9),"-")</f>
        <v>0.25</v>
      </c>
      <c r="V9" s="82"/>
      <c r="W9" s="83">
        <v>1</v>
      </c>
      <c r="X9" s="81">
        <f>IF(Q9=0,"-",W9/Q9)</f>
        <v>0.25</v>
      </c>
      <c r="Y9" s="186">
        <v>8000</v>
      </c>
      <c r="Z9" s="187">
        <f>IFERROR(Y9/Q9,"-")</f>
        <v>2000</v>
      </c>
      <c r="AA9" s="187">
        <f>IFERROR(Y9/W9,"-")</f>
        <v>8000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4</v>
      </c>
      <c r="BP9" s="120">
        <f>IF(Q9=0,"",IF(BO9=0,"",(BO9/Q9)))</f>
        <v>1</v>
      </c>
      <c r="BQ9" s="121">
        <v>2</v>
      </c>
      <c r="BR9" s="122">
        <f>IFERROR(BQ9/BO9,"-")</f>
        <v>0.5</v>
      </c>
      <c r="BS9" s="123">
        <v>757000</v>
      </c>
      <c r="BT9" s="124">
        <f>IFERROR(BS9/BO9,"-")</f>
        <v>189250</v>
      </c>
      <c r="BU9" s="125"/>
      <c r="BV9" s="125">
        <v>1</v>
      </c>
      <c r="BW9" s="125">
        <v>1</v>
      </c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8000</v>
      </c>
      <c r="CR9" s="141">
        <v>749000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73</v>
      </c>
      <c r="G10" s="189" t="s">
        <v>61</v>
      </c>
      <c r="H10" s="89" t="s">
        <v>62</v>
      </c>
      <c r="I10" s="89" t="s">
        <v>63</v>
      </c>
      <c r="J10" s="89"/>
      <c r="K10" s="181"/>
      <c r="L10" s="80">
        <v>0</v>
      </c>
      <c r="M10" s="80">
        <v>0</v>
      </c>
      <c r="N10" s="80">
        <v>72</v>
      </c>
      <c r="O10" s="91">
        <v>6</v>
      </c>
      <c r="P10" s="92">
        <v>0</v>
      </c>
      <c r="Q10" s="93">
        <f>O10+P10</f>
        <v>6</v>
      </c>
      <c r="R10" s="81">
        <f>IFERROR(Q10/N10,"-")</f>
        <v>0.083333333333333</v>
      </c>
      <c r="S10" s="80">
        <v>1</v>
      </c>
      <c r="T10" s="80">
        <v>1</v>
      </c>
      <c r="U10" s="81">
        <f>IFERROR(T10/(Q10),"-")</f>
        <v>0.16666666666667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0.16666666666667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0.33333333333333</v>
      </c>
      <c r="CI10" s="135">
        <v>1</v>
      </c>
      <c r="CJ10" s="136">
        <f>IFERROR(CI10/CG10,"-")</f>
        <v>0.5</v>
      </c>
      <c r="CK10" s="137">
        <v>10000</v>
      </c>
      <c r="CL10" s="138">
        <f>IFERROR(CK10/CG10,"-")</f>
        <v>5000</v>
      </c>
      <c r="CM10" s="139">
        <v>1</v>
      </c>
      <c r="CN10" s="139"/>
      <c r="CO10" s="139"/>
      <c r="CP10" s="140">
        <v>0</v>
      </c>
      <c r="CQ10" s="141">
        <v>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72</v>
      </c>
      <c r="F11" s="189" t="s">
        <v>73</v>
      </c>
      <c r="G11" s="189" t="s">
        <v>65</v>
      </c>
      <c r="H11" s="89"/>
      <c r="I11" s="89"/>
      <c r="J11" s="89"/>
      <c r="K11" s="181"/>
      <c r="L11" s="80">
        <v>0</v>
      </c>
      <c r="M11" s="80">
        <v>0</v>
      </c>
      <c r="N11" s="80">
        <v>5</v>
      </c>
      <c r="O11" s="91">
        <v>2</v>
      </c>
      <c r="P11" s="92">
        <v>0</v>
      </c>
      <c r="Q11" s="93">
        <f>O11+P11</f>
        <v>2</v>
      </c>
      <c r="R11" s="81">
        <f>IFERROR(Q11/N11,"-")</f>
        <v>0.4</v>
      </c>
      <c r="S11" s="80">
        <v>0</v>
      </c>
      <c r="T11" s="80">
        <v>1</v>
      </c>
      <c r="U11" s="81">
        <f>IFERROR(T11/(Q11),"-")</f>
        <v>0.5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76</v>
      </c>
      <c r="F12" s="189" t="s">
        <v>77</v>
      </c>
      <c r="G12" s="189" t="s">
        <v>69</v>
      </c>
      <c r="H12" s="89" t="s">
        <v>62</v>
      </c>
      <c r="I12" s="89" t="s">
        <v>63</v>
      </c>
      <c r="J12" s="89"/>
      <c r="K12" s="181"/>
      <c r="L12" s="80">
        <v>0</v>
      </c>
      <c r="M12" s="80">
        <v>0</v>
      </c>
      <c r="N12" s="80">
        <v>62</v>
      </c>
      <c r="O12" s="91">
        <v>5</v>
      </c>
      <c r="P12" s="92">
        <v>0</v>
      </c>
      <c r="Q12" s="93">
        <f>O12+P12</f>
        <v>5</v>
      </c>
      <c r="R12" s="81">
        <f>IFERROR(Q12/N12,"-")</f>
        <v>0.080645161290323</v>
      </c>
      <c r="S12" s="80">
        <v>0</v>
      </c>
      <c r="T12" s="80">
        <v>2</v>
      </c>
      <c r="U12" s="81">
        <f>IFERROR(T12/(Q12),"-")</f>
        <v>0.4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0.4</v>
      </c>
      <c r="BQ12" s="121">
        <v>1</v>
      </c>
      <c r="BR12" s="122">
        <f>IFERROR(BQ12/BO12,"-")</f>
        <v>0.5</v>
      </c>
      <c r="BS12" s="123">
        <v>9000</v>
      </c>
      <c r="BT12" s="124">
        <f>IFERROR(BS12/BO12,"-")</f>
        <v>4500</v>
      </c>
      <c r="BU12" s="125"/>
      <c r="BV12" s="125"/>
      <c r="BW12" s="125">
        <v>1</v>
      </c>
      <c r="BX12" s="126">
        <v>3</v>
      </c>
      <c r="BY12" s="127">
        <f>IF(Q12=0,"",IF(BX12=0,"",(BX12/Q12)))</f>
        <v>0.6</v>
      </c>
      <c r="BZ12" s="128">
        <v>1</v>
      </c>
      <c r="CA12" s="129">
        <f>IFERROR(BZ12/BX12,"-")</f>
        <v>0.33333333333333</v>
      </c>
      <c r="CB12" s="130">
        <v>3000</v>
      </c>
      <c r="CC12" s="131">
        <f>IFERROR(CB12/BX12,"-")</f>
        <v>1000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>
        <v>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78</v>
      </c>
      <c r="C13" s="189" t="s">
        <v>58</v>
      </c>
      <c r="D13" s="189"/>
      <c r="E13" s="189" t="s">
        <v>76</v>
      </c>
      <c r="F13" s="189" t="s">
        <v>77</v>
      </c>
      <c r="G13" s="189" t="s">
        <v>65</v>
      </c>
      <c r="H13" s="89"/>
      <c r="I13" s="89"/>
      <c r="J13" s="89"/>
      <c r="K13" s="181"/>
      <c r="L13" s="80">
        <v>0</v>
      </c>
      <c r="M13" s="80">
        <v>0</v>
      </c>
      <c r="N13" s="80">
        <v>83</v>
      </c>
      <c r="O13" s="91">
        <v>6</v>
      </c>
      <c r="P13" s="92">
        <v>0</v>
      </c>
      <c r="Q13" s="93">
        <f>O13+P13</f>
        <v>6</v>
      </c>
      <c r="R13" s="81">
        <f>IFERROR(Q13/N13,"-")</f>
        <v>0.072289156626506</v>
      </c>
      <c r="S13" s="80">
        <v>2</v>
      </c>
      <c r="T13" s="80">
        <v>1</v>
      </c>
      <c r="U13" s="81">
        <f>IFERROR(T13/(Q13),"-")</f>
        <v>0.16666666666667</v>
      </c>
      <c r="V13" s="82"/>
      <c r="W13" s="83">
        <v>3</v>
      </c>
      <c r="X13" s="81">
        <f>IF(Q13=0,"-",W13/Q13)</f>
        <v>0.5</v>
      </c>
      <c r="Y13" s="186">
        <v>155000</v>
      </c>
      <c r="Z13" s="187">
        <f>IFERROR(Y13/Q13,"-")</f>
        <v>25833.333333333</v>
      </c>
      <c r="AA13" s="187">
        <f>IFERROR(Y13/W13,"-")</f>
        <v>51666.666666667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0.16666666666667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0.5</v>
      </c>
      <c r="BQ13" s="121">
        <v>1</v>
      </c>
      <c r="BR13" s="122">
        <f>IFERROR(BQ13/BO13,"-")</f>
        <v>0.33333333333333</v>
      </c>
      <c r="BS13" s="123">
        <v>15000</v>
      </c>
      <c r="BT13" s="124">
        <f>IFERROR(BS13/BO13,"-")</f>
        <v>5000</v>
      </c>
      <c r="BU13" s="125"/>
      <c r="BV13" s="125">
        <v>1</v>
      </c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2</v>
      </c>
      <c r="CH13" s="134">
        <f>IF(Q13=0,"",IF(CG13=0,"",(CG13/Q13)))</f>
        <v>0.33333333333333</v>
      </c>
      <c r="CI13" s="135">
        <v>2</v>
      </c>
      <c r="CJ13" s="136">
        <f>IFERROR(CI13/CG13,"-")</f>
        <v>1</v>
      </c>
      <c r="CK13" s="137">
        <v>140000</v>
      </c>
      <c r="CL13" s="138">
        <f>IFERROR(CK13/CG13,"-")</f>
        <v>70000</v>
      </c>
      <c r="CM13" s="139"/>
      <c r="CN13" s="139"/>
      <c r="CO13" s="139">
        <v>2</v>
      </c>
      <c r="CP13" s="140">
        <v>3</v>
      </c>
      <c r="CQ13" s="141">
        <v>155000</v>
      </c>
      <c r="CR13" s="141">
        <v>110000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0.053333333333333</v>
      </c>
      <c r="B14" s="189" t="s">
        <v>79</v>
      </c>
      <c r="C14" s="189" t="s">
        <v>58</v>
      </c>
      <c r="D14" s="189"/>
      <c r="E14" s="189" t="s">
        <v>80</v>
      </c>
      <c r="F14" s="189" t="s">
        <v>81</v>
      </c>
      <c r="G14" s="189" t="s">
        <v>61</v>
      </c>
      <c r="H14" s="89" t="s">
        <v>82</v>
      </c>
      <c r="I14" s="89" t="s">
        <v>83</v>
      </c>
      <c r="J14" s="89" t="s">
        <v>84</v>
      </c>
      <c r="K14" s="181">
        <v>150000</v>
      </c>
      <c r="L14" s="80">
        <v>0</v>
      </c>
      <c r="M14" s="80">
        <v>0</v>
      </c>
      <c r="N14" s="80">
        <v>17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>
        <f>IFERROR(K14/SUM(Q14:Q21),"-")</f>
        <v>21428.571428571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SUM(Y14:Y21)-SUM(K14:K21)</f>
        <v>-142000</v>
      </c>
      <c r="AC14" s="85">
        <f>SUM(Y14:Y21)/SUM(K14:K21)</f>
        <v>0.053333333333333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85</v>
      </c>
      <c r="C15" s="189" t="s">
        <v>58</v>
      </c>
      <c r="D15" s="189"/>
      <c r="E15" s="189" t="s">
        <v>80</v>
      </c>
      <c r="F15" s="189" t="s">
        <v>81</v>
      </c>
      <c r="G15" s="189" t="s">
        <v>65</v>
      </c>
      <c r="H15" s="89"/>
      <c r="I15" s="89"/>
      <c r="J15" s="89"/>
      <c r="K15" s="181"/>
      <c r="L15" s="80">
        <v>0</v>
      </c>
      <c r="M15" s="80">
        <v>0</v>
      </c>
      <c r="N15" s="80">
        <v>3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86</v>
      </c>
      <c r="C16" s="189" t="s">
        <v>58</v>
      </c>
      <c r="D16" s="189"/>
      <c r="E16" s="189" t="s">
        <v>87</v>
      </c>
      <c r="F16" s="189" t="s">
        <v>88</v>
      </c>
      <c r="G16" s="189" t="s">
        <v>61</v>
      </c>
      <c r="H16" s="89"/>
      <c r="I16" s="89" t="s">
        <v>83</v>
      </c>
      <c r="J16" s="89"/>
      <c r="K16" s="181"/>
      <c r="L16" s="80">
        <v>0</v>
      </c>
      <c r="M16" s="80">
        <v>0</v>
      </c>
      <c r="N16" s="80">
        <v>12</v>
      </c>
      <c r="O16" s="91">
        <v>1</v>
      </c>
      <c r="P16" s="92">
        <v>0</v>
      </c>
      <c r="Q16" s="93">
        <f>O16+P16</f>
        <v>1</v>
      </c>
      <c r="R16" s="81">
        <f>IFERROR(Q16/N16,"-")</f>
        <v>0.083333333333333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1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89</v>
      </c>
      <c r="C17" s="189" t="s">
        <v>58</v>
      </c>
      <c r="D17" s="189"/>
      <c r="E17" s="189" t="s">
        <v>87</v>
      </c>
      <c r="F17" s="189" t="s">
        <v>88</v>
      </c>
      <c r="G17" s="189" t="s">
        <v>65</v>
      </c>
      <c r="H17" s="89"/>
      <c r="I17" s="89"/>
      <c r="J17" s="89"/>
      <c r="K17" s="181"/>
      <c r="L17" s="80">
        <v>0</v>
      </c>
      <c r="M17" s="80">
        <v>0</v>
      </c>
      <c r="N17" s="80">
        <v>13</v>
      </c>
      <c r="O17" s="91">
        <v>1</v>
      </c>
      <c r="P17" s="92">
        <v>0</v>
      </c>
      <c r="Q17" s="93">
        <f>O17+P17</f>
        <v>1</v>
      </c>
      <c r="R17" s="81">
        <f>IFERROR(Q17/N17,"-")</f>
        <v>0.076923076923077</v>
      </c>
      <c r="S17" s="80">
        <v>1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1</v>
      </c>
      <c r="Y17" s="186">
        <v>8000</v>
      </c>
      <c r="Z17" s="187">
        <f>IFERROR(Y17/Q17,"-")</f>
        <v>8000</v>
      </c>
      <c r="AA17" s="187">
        <f>IFERROR(Y17/W17,"-")</f>
        <v>8000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1</v>
      </c>
      <c r="BZ17" s="128">
        <v>1</v>
      </c>
      <c r="CA17" s="129">
        <f>IFERROR(BZ17/BX17,"-")</f>
        <v>1</v>
      </c>
      <c r="CB17" s="130">
        <v>8000</v>
      </c>
      <c r="CC17" s="131">
        <f>IFERROR(CB17/BX17,"-")</f>
        <v>8000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8000</v>
      </c>
      <c r="CR17" s="141">
        <v>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90</v>
      </c>
      <c r="C18" s="189" t="s">
        <v>58</v>
      </c>
      <c r="D18" s="189"/>
      <c r="E18" s="189" t="s">
        <v>91</v>
      </c>
      <c r="F18" s="189" t="s">
        <v>68</v>
      </c>
      <c r="G18" s="189" t="s">
        <v>61</v>
      </c>
      <c r="H18" s="89"/>
      <c r="I18" s="89" t="s">
        <v>83</v>
      </c>
      <c r="J18" s="89"/>
      <c r="K18" s="181"/>
      <c r="L18" s="80">
        <v>0</v>
      </c>
      <c r="M18" s="80">
        <v>0</v>
      </c>
      <c r="N18" s="80">
        <v>26</v>
      </c>
      <c r="O18" s="91">
        <v>1</v>
      </c>
      <c r="P18" s="92">
        <v>0</v>
      </c>
      <c r="Q18" s="93">
        <f>O18+P18</f>
        <v>1</v>
      </c>
      <c r="R18" s="81">
        <f>IFERROR(Q18/N18,"-")</f>
        <v>0.038461538461538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92</v>
      </c>
      <c r="C19" s="189" t="s">
        <v>58</v>
      </c>
      <c r="D19" s="189"/>
      <c r="E19" s="189" t="s">
        <v>91</v>
      </c>
      <c r="F19" s="189" t="s">
        <v>68</v>
      </c>
      <c r="G19" s="189" t="s">
        <v>65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93</v>
      </c>
      <c r="C20" s="189" t="s">
        <v>58</v>
      </c>
      <c r="D20" s="189"/>
      <c r="E20" s="189" t="s">
        <v>94</v>
      </c>
      <c r="F20" s="189" t="s">
        <v>95</v>
      </c>
      <c r="G20" s="189" t="s">
        <v>61</v>
      </c>
      <c r="H20" s="89"/>
      <c r="I20" s="89" t="s">
        <v>83</v>
      </c>
      <c r="J20" s="89"/>
      <c r="K20" s="181"/>
      <c r="L20" s="80">
        <v>0</v>
      </c>
      <c r="M20" s="80">
        <v>0</v>
      </c>
      <c r="N20" s="80">
        <v>10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96</v>
      </c>
      <c r="C21" s="189" t="s">
        <v>58</v>
      </c>
      <c r="D21" s="189"/>
      <c r="E21" s="189" t="s">
        <v>94</v>
      </c>
      <c r="F21" s="189" t="s">
        <v>95</v>
      </c>
      <c r="G21" s="189" t="s">
        <v>65</v>
      </c>
      <c r="H21" s="89"/>
      <c r="I21" s="89"/>
      <c r="J21" s="89"/>
      <c r="K21" s="181"/>
      <c r="L21" s="80">
        <v>0</v>
      </c>
      <c r="M21" s="80">
        <v>0</v>
      </c>
      <c r="N21" s="80">
        <v>16</v>
      </c>
      <c r="O21" s="91">
        <v>4</v>
      </c>
      <c r="P21" s="92">
        <v>0</v>
      </c>
      <c r="Q21" s="93">
        <f>O21+P21</f>
        <v>4</v>
      </c>
      <c r="R21" s="81">
        <f>IFERROR(Q21/N21,"-")</f>
        <v>0.25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2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0.25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0.25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0.47209302325581</v>
      </c>
      <c r="B24" s="39"/>
      <c r="C24" s="39"/>
      <c r="D24" s="39"/>
      <c r="E24" s="39"/>
      <c r="F24" s="39"/>
      <c r="G24" s="39"/>
      <c r="H24" s="40" t="s">
        <v>97</v>
      </c>
      <c r="I24" s="40"/>
      <c r="J24" s="40"/>
      <c r="K24" s="184">
        <f>SUM(K6:K23)</f>
        <v>430000</v>
      </c>
      <c r="L24" s="41">
        <f>SUM(L6:L23)</f>
        <v>0</v>
      </c>
      <c r="M24" s="41">
        <f>SUM(M6:M23)</f>
        <v>0</v>
      </c>
      <c r="N24" s="41">
        <f>SUM(N6:N23)</f>
        <v>461</v>
      </c>
      <c r="O24" s="41">
        <f>SUM(O6:O23)</f>
        <v>48</v>
      </c>
      <c r="P24" s="41">
        <f>SUM(P6:P23)</f>
        <v>0</v>
      </c>
      <c r="Q24" s="41">
        <f>SUM(Q6:Q23)</f>
        <v>48</v>
      </c>
      <c r="R24" s="42">
        <f>IFERROR(Q24/N24,"-")</f>
        <v>0.10412147505423</v>
      </c>
      <c r="S24" s="77">
        <f>SUM(S6:S23)</f>
        <v>9</v>
      </c>
      <c r="T24" s="77">
        <f>SUM(T6:T23)</f>
        <v>8</v>
      </c>
      <c r="U24" s="42">
        <f>IFERROR(S24/Q24,"-")</f>
        <v>0.1875</v>
      </c>
      <c r="V24" s="43">
        <f>IFERROR(K24/Q24,"-")</f>
        <v>8958.3333333333</v>
      </c>
      <c r="W24" s="44">
        <f>SUM(W6:W23)</f>
        <v>8</v>
      </c>
      <c r="X24" s="42">
        <f>IFERROR(W24/Q24,"-")</f>
        <v>0.16666666666667</v>
      </c>
      <c r="Y24" s="184">
        <f>SUM(Y6:Y23)</f>
        <v>203000</v>
      </c>
      <c r="Z24" s="184">
        <f>IFERROR(Y24/Q24,"-")</f>
        <v>4229.1666666667</v>
      </c>
      <c r="AA24" s="184">
        <f>IFERROR(Y24/W24,"-")</f>
        <v>25375</v>
      </c>
      <c r="AB24" s="184">
        <f>Y24-K24</f>
        <v>-227000</v>
      </c>
      <c r="AC24" s="46">
        <f>Y24/K24</f>
        <v>0.47209302325581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21"/>
    <mergeCell ref="K14:K21"/>
    <mergeCell ref="V14:V21"/>
    <mergeCell ref="AB14:AB21"/>
    <mergeCell ref="AC14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98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1.7125</v>
      </c>
      <c r="B6" s="189" t="s">
        <v>99</v>
      </c>
      <c r="C6" s="189" t="s">
        <v>100</v>
      </c>
      <c r="D6" s="189" t="s">
        <v>101</v>
      </c>
      <c r="E6" s="189" t="s">
        <v>102</v>
      </c>
      <c r="F6" s="189"/>
      <c r="G6" s="189" t="s">
        <v>65</v>
      </c>
      <c r="H6" s="89" t="s">
        <v>103</v>
      </c>
      <c r="I6" s="89" t="s">
        <v>104</v>
      </c>
      <c r="J6" s="89" t="s">
        <v>105</v>
      </c>
      <c r="K6" s="181">
        <v>80000</v>
      </c>
      <c r="L6" s="80">
        <v>0</v>
      </c>
      <c r="M6" s="80">
        <v>0</v>
      </c>
      <c r="N6" s="80">
        <v>106</v>
      </c>
      <c r="O6" s="91">
        <v>28</v>
      </c>
      <c r="P6" s="92">
        <v>1</v>
      </c>
      <c r="Q6" s="93">
        <f>O6+P6</f>
        <v>29</v>
      </c>
      <c r="R6" s="81">
        <f>IFERROR(Q6/N6,"-")</f>
        <v>0.27358490566038</v>
      </c>
      <c r="S6" s="80">
        <v>9</v>
      </c>
      <c r="T6" s="80">
        <v>4</v>
      </c>
      <c r="U6" s="81">
        <f>IFERROR(T6/(Q6),"-")</f>
        <v>0.13793103448276</v>
      </c>
      <c r="V6" s="82">
        <f>IFERROR(K6/SUM(Q6:Q6),"-")</f>
        <v>2758.6206896552</v>
      </c>
      <c r="W6" s="83">
        <v>6</v>
      </c>
      <c r="X6" s="81">
        <f>IF(Q6=0,"-",W6/Q6)</f>
        <v>0.20689655172414</v>
      </c>
      <c r="Y6" s="186">
        <v>137000</v>
      </c>
      <c r="Z6" s="187">
        <f>IFERROR(Y6/Q6,"-")</f>
        <v>4724.1379310345</v>
      </c>
      <c r="AA6" s="187">
        <f>IFERROR(Y6/W6,"-")</f>
        <v>22833.333333333</v>
      </c>
      <c r="AB6" s="181">
        <f>SUM(Y6:Y6)-SUM(K6:K6)</f>
        <v>57000</v>
      </c>
      <c r="AC6" s="85">
        <f>SUM(Y6:Y6)/SUM(K6:K6)</f>
        <v>1.7125</v>
      </c>
      <c r="AD6" s="78"/>
      <c r="AE6" s="94">
        <v>1</v>
      </c>
      <c r="AF6" s="95">
        <f>IF(Q6=0,"",IF(AE6=0,"",(AE6/Q6)))</f>
        <v>0.03448275862069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0.068965517241379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0.10344827586207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9</v>
      </c>
      <c r="BG6" s="113">
        <f>IF(Q6=0,"",IF(BF6=0,"",(BF6/Q6)))</f>
        <v>0.31034482758621</v>
      </c>
      <c r="BH6" s="112">
        <v>2</v>
      </c>
      <c r="BI6" s="114">
        <f>IFERROR(BH6/BF6,"-")</f>
        <v>0.22222222222222</v>
      </c>
      <c r="BJ6" s="115">
        <v>28000</v>
      </c>
      <c r="BK6" s="116">
        <f>IFERROR(BJ6/BF6,"-")</f>
        <v>3111.1111111111</v>
      </c>
      <c r="BL6" s="117">
        <v>1</v>
      </c>
      <c r="BM6" s="117"/>
      <c r="BN6" s="117">
        <v>1</v>
      </c>
      <c r="BO6" s="119">
        <v>13</v>
      </c>
      <c r="BP6" s="120">
        <f>IF(Q6=0,"",IF(BO6=0,"",(BO6/Q6)))</f>
        <v>0.44827586206897</v>
      </c>
      <c r="BQ6" s="121">
        <v>3</v>
      </c>
      <c r="BR6" s="122">
        <f>IFERROR(BQ6/BO6,"-")</f>
        <v>0.23076923076923</v>
      </c>
      <c r="BS6" s="123">
        <v>101000</v>
      </c>
      <c r="BT6" s="124">
        <f>IFERROR(BS6/BO6,"-")</f>
        <v>7769.2307692308</v>
      </c>
      <c r="BU6" s="125">
        <v>2</v>
      </c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0.03448275862069</v>
      </c>
      <c r="CI6" s="135">
        <v>1</v>
      </c>
      <c r="CJ6" s="136">
        <f>IFERROR(CI6/CG6,"-")</f>
        <v>1</v>
      </c>
      <c r="CK6" s="137">
        <v>8000</v>
      </c>
      <c r="CL6" s="138">
        <f>IFERROR(CK6/CG6,"-")</f>
        <v>8000</v>
      </c>
      <c r="CM6" s="139"/>
      <c r="CN6" s="139">
        <v>1</v>
      </c>
      <c r="CO6" s="139"/>
      <c r="CP6" s="140">
        <v>6</v>
      </c>
      <c r="CQ6" s="141">
        <v>137000</v>
      </c>
      <c r="CR6" s="141">
        <v>93000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0.34666666666667</v>
      </c>
      <c r="B7" s="189" t="s">
        <v>106</v>
      </c>
      <c r="C7" s="189" t="s">
        <v>100</v>
      </c>
      <c r="D7" s="189" t="s">
        <v>107</v>
      </c>
      <c r="E7" s="189" t="s">
        <v>108</v>
      </c>
      <c r="F7" s="189"/>
      <c r="G7" s="189" t="s">
        <v>109</v>
      </c>
      <c r="H7" s="89" t="s">
        <v>110</v>
      </c>
      <c r="I7" s="89" t="s">
        <v>111</v>
      </c>
      <c r="J7" s="89" t="s">
        <v>112</v>
      </c>
      <c r="K7" s="181">
        <v>75000</v>
      </c>
      <c r="L7" s="80">
        <v>0</v>
      </c>
      <c r="M7" s="80">
        <v>0</v>
      </c>
      <c r="N7" s="80">
        <v>79</v>
      </c>
      <c r="O7" s="91">
        <v>11</v>
      </c>
      <c r="P7" s="92">
        <v>0</v>
      </c>
      <c r="Q7" s="93">
        <f>O7+P7</f>
        <v>11</v>
      </c>
      <c r="R7" s="81">
        <f>IFERROR(Q7/N7,"-")</f>
        <v>0.13924050632911</v>
      </c>
      <c r="S7" s="80">
        <v>0</v>
      </c>
      <c r="T7" s="80">
        <v>5</v>
      </c>
      <c r="U7" s="81">
        <f>IFERROR(T7/(Q7),"-")</f>
        <v>0.45454545454545</v>
      </c>
      <c r="V7" s="82">
        <f>IFERROR(K7/SUM(Q7:Q8),"-")</f>
        <v>3260.8695652174</v>
      </c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>
        <f>SUM(Y7:Y8)-SUM(K7:K8)</f>
        <v>-49000</v>
      </c>
      <c r="AC7" s="85">
        <f>SUM(Y7:Y8)/SUM(K7:K8)</f>
        <v>0.34666666666667</v>
      </c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0.18181818181818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0.36363636363636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0.27272727272727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0.18181818181818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113</v>
      </c>
      <c r="C8" s="189" t="s">
        <v>100</v>
      </c>
      <c r="D8" s="189"/>
      <c r="E8" s="189"/>
      <c r="F8" s="189"/>
      <c r="G8" s="189" t="s">
        <v>65</v>
      </c>
      <c r="H8" s="89"/>
      <c r="I8" s="89"/>
      <c r="J8" s="89"/>
      <c r="K8" s="181"/>
      <c r="L8" s="80">
        <v>0</v>
      </c>
      <c r="M8" s="80">
        <v>0</v>
      </c>
      <c r="N8" s="80">
        <v>16</v>
      </c>
      <c r="O8" s="91">
        <v>11</v>
      </c>
      <c r="P8" s="92">
        <v>1</v>
      </c>
      <c r="Q8" s="93">
        <f>O8+P8</f>
        <v>12</v>
      </c>
      <c r="R8" s="81">
        <f>IFERROR(Q8/N8,"-")</f>
        <v>0.75</v>
      </c>
      <c r="S8" s="80">
        <v>3</v>
      </c>
      <c r="T8" s="80">
        <v>2</v>
      </c>
      <c r="U8" s="81">
        <f>IFERROR(T8/(Q8),"-")</f>
        <v>0.16666666666667</v>
      </c>
      <c r="V8" s="82"/>
      <c r="W8" s="83">
        <v>2</v>
      </c>
      <c r="X8" s="81">
        <f>IF(Q8=0,"-",W8/Q8)</f>
        <v>0.16666666666667</v>
      </c>
      <c r="Y8" s="186">
        <v>26000</v>
      </c>
      <c r="Z8" s="187">
        <f>IFERROR(Y8/Q8,"-")</f>
        <v>2166.6666666667</v>
      </c>
      <c r="AA8" s="187">
        <f>IFERROR(Y8/W8,"-")</f>
        <v>13000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0.083333333333333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6</v>
      </c>
      <c r="BG8" s="113">
        <f>IF(Q8=0,"",IF(BF8=0,"",(BF8/Q8)))</f>
        <v>0.5</v>
      </c>
      <c r="BH8" s="112">
        <v>2</v>
      </c>
      <c r="BI8" s="114">
        <f>IFERROR(BH8/BF8,"-")</f>
        <v>0.33333333333333</v>
      </c>
      <c r="BJ8" s="115">
        <v>61000</v>
      </c>
      <c r="BK8" s="116">
        <f>IFERROR(BJ8/BF8,"-")</f>
        <v>10166.666666667</v>
      </c>
      <c r="BL8" s="117"/>
      <c r="BM8" s="117"/>
      <c r="BN8" s="117">
        <v>2</v>
      </c>
      <c r="BO8" s="119">
        <v>2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0.25</v>
      </c>
      <c r="BZ8" s="128">
        <v>2</v>
      </c>
      <c r="CA8" s="129">
        <f>IFERROR(BZ8/BX8,"-")</f>
        <v>0.66666666666667</v>
      </c>
      <c r="CB8" s="130">
        <v>11000</v>
      </c>
      <c r="CC8" s="131">
        <f>IFERROR(CB8/BX8,"-")</f>
        <v>3666.6666666667</v>
      </c>
      <c r="CD8" s="132">
        <v>1</v>
      </c>
      <c r="CE8" s="132">
        <v>1</v>
      </c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26000</v>
      </c>
      <c r="CR8" s="141">
        <v>43000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30"/>
      <c r="B9" s="86"/>
      <c r="C9" s="86"/>
      <c r="D9" s="87"/>
      <c r="E9" s="87"/>
      <c r="F9" s="87"/>
      <c r="G9" s="88"/>
      <c r="H9" s="89"/>
      <c r="I9" s="89"/>
      <c r="J9" s="89"/>
      <c r="K9" s="182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58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30"/>
      <c r="B10" s="37"/>
      <c r="C10" s="37"/>
      <c r="D10" s="21"/>
      <c r="E10" s="21"/>
      <c r="F10" s="21"/>
      <c r="G10" s="22"/>
      <c r="H10" s="36"/>
      <c r="I10" s="36"/>
      <c r="J10" s="74"/>
      <c r="K10" s="183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60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19">
        <f>AC11</f>
        <v>1.0516129032258</v>
      </c>
      <c r="B11" s="39"/>
      <c r="C11" s="39"/>
      <c r="D11" s="39"/>
      <c r="E11" s="39"/>
      <c r="F11" s="39"/>
      <c r="G11" s="39"/>
      <c r="H11" s="40" t="s">
        <v>114</v>
      </c>
      <c r="I11" s="40"/>
      <c r="J11" s="40"/>
      <c r="K11" s="184">
        <f>SUM(K6:K10)</f>
        <v>155000</v>
      </c>
      <c r="L11" s="41">
        <f>SUM(L6:L10)</f>
        <v>0</v>
      </c>
      <c r="M11" s="41">
        <f>SUM(M6:M10)</f>
        <v>0</v>
      </c>
      <c r="N11" s="41">
        <f>SUM(N6:N10)</f>
        <v>201</v>
      </c>
      <c r="O11" s="41">
        <f>SUM(O6:O10)</f>
        <v>50</v>
      </c>
      <c r="P11" s="41">
        <f>SUM(P6:P10)</f>
        <v>2</v>
      </c>
      <c r="Q11" s="41">
        <f>SUM(Q6:Q10)</f>
        <v>52</v>
      </c>
      <c r="R11" s="42">
        <f>IFERROR(Q11/N11,"-")</f>
        <v>0.25870646766169</v>
      </c>
      <c r="S11" s="77">
        <f>SUM(S6:S10)</f>
        <v>12</v>
      </c>
      <c r="T11" s="77">
        <f>SUM(T6:T10)</f>
        <v>11</v>
      </c>
      <c r="U11" s="42">
        <f>IFERROR(S11/Q11,"-")</f>
        <v>0.23076923076923</v>
      </c>
      <c r="V11" s="43">
        <f>IFERROR(K11/Q11,"-")</f>
        <v>2980.7692307692</v>
      </c>
      <c r="W11" s="44">
        <f>SUM(W6:W10)</f>
        <v>8</v>
      </c>
      <c r="X11" s="42">
        <f>IFERROR(W11/Q11,"-")</f>
        <v>0.15384615384615</v>
      </c>
      <c r="Y11" s="184">
        <f>SUM(Y6:Y10)</f>
        <v>163000</v>
      </c>
      <c r="Z11" s="184">
        <f>IFERROR(Y11/Q11,"-")</f>
        <v>3134.6153846154</v>
      </c>
      <c r="AA11" s="184">
        <f>IFERROR(Y11/W11,"-")</f>
        <v>20375</v>
      </c>
      <c r="AB11" s="184">
        <f>Y11-K11</f>
        <v>8000</v>
      </c>
      <c r="AC11" s="46">
        <f>Y11/K11</f>
        <v>1.0516129032258</v>
      </c>
      <c r="AD11" s="59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115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116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117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118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119</v>
      </c>
      <c r="C6" s="189"/>
      <c r="D6" s="189" t="s">
        <v>120</v>
      </c>
      <c r="E6" s="189" t="s">
        <v>121</v>
      </c>
      <c r="F6" s="89" t="s">
        <v>122</v>
      </c>
      <c r="G6" s="89" t="s">
        <v>123</v>
      </c>
      <c r="H6" s="181">
        <v>0</v>
      </c>
      <c r="I6" s="84">
        <v>3000</v>
      </c>
      <c r="J6" s="80">
        <v>0</v>
      </c>
      <c r="K6" s="80">
        <v>0</v>
      </c>
      <c r="L6" s="80">
        <v>696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124</v>
      </c>
      <c r="C7" s="189" t="s">
        <v>125</v>
      </c>
      <c r="D7" s="189"/>
      <c r="E7" s="189" t="s">
        <v>126</v>
      </c>
      <c r="F7" s="89" t="s">
        <v>127</v>
      </c>
      <c r="G7" s="89" t="s">
        <v>123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2</v>
      </c>
      <c r="N7" s="144">
        <v>2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>
        <v>1</v>
      </c>
      <c r="BV7" s="127">
        <f>IF(M7=0,"",IF(BU7=0,"",(BU7/M7)))</f>
        <v>0.5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>
        <v>1</v>
      </c>
      <c r="CE7" s="134">
        <f>IF(M7=0,"",IF(CD7=0,"",(CD7/M7)))</f>
        <v>0.5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128</v>
      </c>
      <c r="C8" s="189"/>
      <c r="D8" s="189"/>
      <c r="E8" s="189" t="s">
        <v>109</v>
      </c>
      <c r="F8" s="89" t="s">
        <v>129</v>
      </c>
      <c r="G8" s="89" t="s">
        <v>123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130</v>
      </c>
      <c r="C9" s="189"/>
      <c r="D9" s="189"/>
      <c r="E9" s="189" t="s">
        <v>109</v>
      </c>
      <c r="F9" s="89" t="s">
        <v>131</v>
      </c>
      <c r="G9" s="89" t="s">
        <v>123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132</v>
      </c>
      <c r="C10" s="189"/>
      <c r="D10" s="189"/>
      <c r="E10" s="189" t="s">
        <v>109</v>
      </c>
      <c r="F10" s="89" t="s">
        <v>133</v>
      </c>
      <c r="G10" s="89" t="s">
        <v>123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134</v>
      </c>
      <c r="C11" s="189"/>
      <c r="D11" s="189"/>
      <c r="E11" s="189" t="s">
        <v>109</v>
      </c>
      <c r="F11" s="89" t="s">
        <v>135</v>
      </c>
      <c r="G11" s="89" t="s">
        <v>123</v>
      </c>
      <c r="H11" s="181">
        <v>0</v>
      </c>
      <c r="I11" s="84">
        <v>1700</v>
      </c>
      <c r="J11" s="80">
        <v>0</v>
      </c>
      <c r="K11" s="80">
        <v>0</v>
      </c>
      <c r="L11" s="80">
        <v>1</v>
      </c>
      <c r="M11" s="93">
        <v>0</v>
      </c>
      <c r="N11" s="144">
        <v>0</v>
      </c>
      <c r="O11" s="81">
        <f>IFERROR(M11/L11,"-")</f>
        <v>0</v>
      </c>
      <c r="P11" s="80">
        <v>0</v>
      </c>
      <c r="Q11" s="80">
        <v>0</v>
      </c>
      <c r="R11" s="81" t="str">
        <f>IFERROR(P11/M11,"-")</f>
        <v>-</v>
      </c>
      <c r="S11" s="82" t="str">
        <f>IFERROR(H11/SUM(M11:M11),"-")</f>
        <v>-</v>
      </c>
      <c r="T11" s="83">
        <v>0</v>
      </c>
      <c r="U11" s="81" t="str">
        <f>IF(M11=0,"-",T11/M11)</f>
        <v>-</v>
      </c>
      <c r="V11" s="186"/>
      <c r="W11" s="187" t="str">
        <f>IFERROR(V11/M11,"-")</f>
        <v>-</v>
      </c>
      <c r="X11" s="187" t="str">
        <f>IFERROR(V11/T11,"-")</f>
        <v>-</v>
      </c>
      <c r="Y11" s="181">
        <f>SUM(V11:V11)-SUM(H11:H11)</f>
        <v>0</v>
      </c>
      <c r="Z11" s="85" t="str">
        <f>SUM(V11:V11)/SUM(H11:H11)</f>
        <v>0</v>
      </c>
      <c r="AA11" s="78"/>
      <c r="AB11" s="94"/>
      <c r="AC11" s="95" t="str">
        <f>IF(M11=0,"",IF(AB11=0,"",(AB11/M11)))</f>
        <v/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 t="str">
        <f>IF(M11=0,"",IF(AK11=0,"",(AK11/M11)))</f>
        <v/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/>
      <c r="AU11" s="107" t="str">
        <f>IF(M11=0,"",IF(AW11=0,"",(AW11/M11)))</f>
        <v/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 t="str">
        <f>IF(M11=0,"",IF(BC11=0,"",(BC11/M11)))</f>
        <v/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 t="str">
        <f>IF(M11=0,"",IF(BK11=0,"",(BK11/M11)))</f>
        <v/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 t="str">
        <f>IF(M11=0,"",IF(BU11=0,"",(BU11/M11)))</f>
        <v/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 t="str">
        <f>IF(M11=0,"",IF(CD11=0,"",(CD11/M11)))</f>
        <v/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 t="str">
        <f>Z12</f>
        <v>0</v>
      </c>
      <c r="B12" s="189" t="s">
        <v>136</v>
      </c>
      <c r="C12" s="189"/>
      <c r="D12" s="189"/>
      <c r="E12" s="189" t="s">
        <v>109</v>
      </c>
      <c r="F12" s="89" t="s">
        <v>137</v>
      </c>
      <c r="G12" s="89" t="s">
        <v>123</v>
      </c>
      <c r="H12" s="181">
        <v>0</v>
      </c>
      <c r="I12" s="84">
        <v>1700</v>
      </c>
      <c r="J12" s="80">
        <v>0</v>
      </c>
      <c r="K12" s="80">
        <v>0</v>
      </c>
      <c r="L12" s="80">
        <v>0</v>
      </c>
      <c r="M12" s="93">
        <v>0</v>
      </c>
      <c r="N12" s="144">
        <v>0</v>
      </c>
      <c r="O12" s="81" t="str">
        <f>IFERROR(M12/L12,"-")</f>
        <v>-</v>
      </c>
      <c r="P12" s="80">
        <v>0</v>
      </c>
      <c r="Q12" s="80">
        <v>0</v>
      </c>
      <c r="R12" s="81" t="str">
        <f>IFERROR(P12/M12,"-")</f>
        <v>-</v>
      </c>
      <c r="S12" s="82" t="str">
        <f>IFERROR(H12/SUM(M12:M12),"-")</f>
        <v>-</v>
      </c>
      <c r="T12" s="83">
        <v>0</v>
      </c>
      <c r="U12" s="81" t="str">
        <f>IF(M12=0,"-",T12/M12)</f>
        <v>-</v>
      </c>
      <c r="V12" s="186"/>
      <c r="W12" s="187" t="str">
        <f>IFERROR(V12/M12,"-")</f>
        <v>-</v>
      </c>
      <c r="X12" s="187" t="str">
        <f>IFERROR(V12/T12,"-")</f>
        <v>-</v>
      </c>
      <c r="Y12" s="181">
        <f>SUM(V12:V12)-SUM(H12:H12)</f>
        <v>0</v>
      </c>
      <c r="Z12" s="85" t="str">
        <f>SUM(V12:V12)/SUM(H12:H12)</f>
        <v>0</v>
      </c>
      <c r="AA12" s="78"/>
      <c r="AB12" s="94"/>
      <c r="AC12" s="95" t="str">
        <f>IF(M12=0,"",IF(AB12=0,"",(AB12/M12)))</f>
        <v/>
      </c>
      <c r="AD12" s="94"/>
      <c r="AE12" s="96" t="str">
        <f>IFERROR(AD12/AB12,"-")</f>
        <v>-</v>
      </c>
      <c r="AF12" s="97"/>
      <c r="AG12" s="98" t="str">
        <f>IFERROR(AF12/AB12,"-")</f>
        <v>-</v>
      </c>
      <c r="AH12" s="99"/>
      <c r="AI12" s="99"/>
      <c r="AJ12" s="99"/>
      <c r="AK12" s="100"/>
      <c r="AL12" s="101" t="str">
        <f>IF(M12=0,"",IF(AK12=0,"",(AK12/M12)))</f>
        <v/>
      </c>
      <c r="AM12" s="100"/>
      <c r="AN12" s="102" t="str">
        <f>IFERROR(AM12/AK12,"-")</f>
        <v>-</v>
      </c>
      <c r="AO12" s="103"/>
      <c r="AP12" s="104" t="str">
        <f>IFERROR(AO12/AK12,"-")</f>
        <v>-</v>
      </c>
      <c r="AQ12" s="105"/>
      <c r="AR12" s="105"/>
      <c r="AS12" s="105"/>
      <c r="AT12" s="106"/>
      <c r="AU12" s="107" t="str">
        <f>IF(M12=0,"",IF(AW12=0,"",(AW12/M12)))</f>
        <v/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/>
      <c r="BD12" s="113" t="str">
        <f>IF(M12=0,"",IF(BC12=0,"",(BC12/M12)))</f>
        <v/>
      </c>
      <c r="BE12" s="112"/>
      <c r="BF12" s="114" t="str">
        <f>IFERROR(BE12/BC12,"-")</f>
        <v>-</v>
      </c>
      <c r="BG12" s="115"/>
      <c r="BH12" s="116" t="str">
        <f>IFERROR(BG12/BC12,"-")</f>
        <v>-</v>
      </c>
      <c r="BI12" s="117"/>
      <c r="BJ12" s="117"/>
      <c r="BK12" s="117"/>
      <c r="BL12" s="119"/>
      <c r="BM12" s="120" t="str">
        <f>IF(M12=0,"",IF(BK12=0,"",(BK12/M12)))</f>
        <v/>
      </c>
      <c r="BN12" s="121"/>
      <c r="BO12" s="122" t="str">
        <f>IFERROR(BN12/BK12,"-")</f>
        <v>-</v>
      </c>
      <c r="BP12" s="123"/>
      <c r="BQ12" s="124" t="str">
        <f>IFERROR(BP12/BK12,"-")</f>
        <v>-</v>
      </c>
      <c r="BR12" s="125"/>
      <c r="BS12" s="125"/>
      <c r="BT12" s="125"/>
      <c r="BU12" s="126"/>
      <c r="BV12" s="127" t="str">
        <f>IF(M12=0,"",IF(BU12=0,"",(BU12/M12)))</f>
        <v/>
      </c>
      <c r="BW12" s="128"/>
      <c r="BX12" s="129" t="str">
        <f>IFERROR(BW12/BU12,"-")</f>
        <v>-</v>
      </c>
      <c r="BY12" s="130"/>
      <c r="BZ12" s="131" t="str">
        <f>IFERROR(BY12/BU12,"-")</f>
        <v>-</v>
      </c>
      <c r="CA12" s="132"/>
      <c r="CB12" s="132"/>
      <c r="CC12" s="132"/>
      <c r="CD12" s="133"/>
      <c r="CE12" s="134" t="str">
        <f>IF(M12=0,"",IF(CD12=0,"",(CD12/M12)))</f>
        <v/>
      </c>
      <c r="CF12" s="135"/>
      <c r="CG12" s="136" t="str">
        <f>IFERROR(CF12/CD12,"-")</f>
        <v>-</v>
      </c>
      <c r="CH12" s="137"/>
      <c r="CI12" s="138" t="str">
        <f>IFERROR(CH12/CD12,"-")</f>
        <v>-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138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697</v>
      </c>
      <c r="M15" s="41">
        <f>SUM(M6:M14)</f>
        <v>2</v>
      </c>
      <c r="N15" s="41">
        <f>SUM(N6:N14)</f>
        <v>2</v>
      </c>
      <c r="O15" s="42">
        <f>IFERROR(M15/L15,"-")</f>
        <v>0.0028694404591105</v>
      </c>
      <c r="P15" s="77">
        <f>SUM(P6:P14)</f>
        <v>0</v>
      </c>
      <c r="Q15" s="77">
        <f>SUM(Q6:Q14)</f>
        <v>2</v>
      </c>
      <c r="R15" s="42">
        <f>IFERROR(P15/M15,"-")</f>
        <v>0</v>
      </c>
      <c r="S15" s="43">
        <f>IFERROR(H15/M15,"-")</f>
        <v>0</v>
      </c>
      <c r="T15" s="44">
        <f>SUM(T6:T14)</f>
        <v>0</v>
      </c>
      <c r="U15" s="42">
        <f>IFERROR(T15/M15,"-")</f>
        <v>0</v>
      </c>
      <c r="V15" s="184">
        <f>SUM(V6:V14)</f>
        <v>0</v>
      </c>
      <c r="W15" s="184">
        <f>IFERROR(V15/M15,"-")</f>
        <v>0</v>
      </c>
      <c r="X15" s="184" t="str">
        <f>IFERROR(V15/T15,"-")</f>
        <v>-</v>
      </c>
      <c r="Y15" s="184">
        <f>V15-H15</f>
        <v>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139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116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140</v>
      </c>
      <c r="C6" s="189" t="s">
        <v>141</v>
      </c>
      <c r="D6" s="189" t="s">
        <v>142</v>
      </c>
      <c r="E6" s="189" t="s">
        <v>143</v>
      </c>
      <c r="F6" s="89" t="s">
        <v>144</v>
      </c>
      <c r="G6" s="89" t="s">
        <v>123</v>
      </c>
      <c r="H6" s="181">
        <v>0</v>
      </c>
      <c r="I6" s="80">
        <v>0</v>
      </c>
      <c r="J6" s="80">
        <v>0</v>
      </c>
      <c r="K6" s="80">
        <v>9473</v>
      </c>
      <c r="L6" s="93">
        <v>79</v>
      </c>
      <c r="M6" s="81">
        <f>IFERROR(L6/K6,"-")</f>
        <v>0.0083394911854745</v>
      </c>
      <c r="N6" s="80">
        <v>3</v>
      </c>
      <c r="O6" s="80">
        <v>34</v>
      </c>
      <c r="P6" s="81">
        <f>IFERROR(N6/(L6),"-")</f>
        <v>0.037974683544304</v>
      </c>
      <c r="Q6" s="82">
        <f>IFERROR(H6/SUM(L6:L6),"-")</f>
        <v>0</v>
      </c>
      <c r="R6" s="83">
        <v>7</v>
      </c>
      <c r="S6" s="81">
        <f>IF(L6=0,"-",R6/L6)</f>
        <v>0.088607594936709</v>
      </c>
      <c r="T6" s="186">
        <v>248000</v>
      </c>
      <c r="U6" s="187">
        <f>IFERROR(T6/L6,"-")</f>
        <v>3139.2405063291</v>
      </c>
      <c r="V6" s="187">
        <f>IFERROR(T6/R6,"-")</f>
        <v>35428.571428571</v>
      </c>
      <c r="W6" s="181">
        <f>SUM(T6:T6)-SUM(H6:H6)</f>
        <v>248000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0.025316455696203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20</v>
      </c>
      <c r="AS6" s="107">
        <f>IF(L6=0,"",IF(AR6=0,"",(AR6/L6)))</f>
        <v>0.25316455696203</v>
      </c>
      <c r="AT6" s="106">
        <v>1</v>
      </c>
      <c r="AU6" s="108">
        <f>IFERROR(AT6/AR6,"-")</f>
        <v>0.05</v>
      </c>
      <c r="AV6" s="109">
        <v>10000</v>
      </c>
      <c r="AW6" s="110">
        <f>IFERROR(AV6/AR6,"-")</f>
        <v>500</v>
      </c>
      <c r="AX6" s="111"/>
      <c r="AY6" s="111">
        <v>1</v>
      </c>
      <c r="AZ6" s="111"/>
      <c r="BA6" s="112">
        <v>21</v>
      </c>
      <c r="BB6" s="113">
        <f>IF(L6=0,"",IF(BA6=0,"",(BA6/L6)))</f>
        <v>0.26582278481013</v>
      </c>
      <c r="BC6" s="112">
        <v>3</v>
      </c>
      <c r="BD6" s="114">
        <f>IFERROR(BC6/BA6,"-")</f>
        <v>0.14285714285714</v>
      </c>
      <c r="BE6" s="115">
        <v>11000</v>
      </c>
      <c r="BF6" s="116">
        <f>IFERROR(BE6/BA6,"-")</f>
        <v>523.80952380952</v>
      </c>
      <c r="BG6" s="117">
        <v>3</v>
      </c>
      <c r="BH6" s="117"/>
      <c r="BI6" s="117"/>
      <c r="BJ6" s="119">
        <v>23</v>
      </c>
      <c r="BK6" s="120">
        <f>IF(L6=0,"",IF(BJ6=0,"",(BJ6/L6)))</f>
        <v>0.29113924050633</v>
      </c>
      <c r="BL6" s="121">
        <v>3</v>
      </c>
      <c r="BM6" s="122">
        <f>IFERROR(BL6/BJ6,"-")</f>
        <v>0.1304347826087</v>
      </c>
      <c r="BN6" s="123">
        <v>227000</v>
      </c>
      <c r="BO6" s="124">
        <f>IFERROR(BN6/BJ6,"-")</f>
        <v>9869.5652173913</v>
      </c>
      <c r="BP6" s="125">
        <v>1</v>
      </c>
      <c r="BQ6" s="125"/>
      <c r="BR6" s="125">
        <v>2</v>
      </c>
      <c r="BS6" s="126">
        <v>8</v>
      </c>
      <c r="BT6" s="127">
        <f>IF(L6=0,"",IF(BS6=0,"",(BS6/L6)))</f>
        <v>0.10126582278481</v>
      </c>
      <c r="BU6" s="128"/>
      <c r="BV6" s="129">
        <f>IFERROR(BU6/BS6,"-")</f>
        <v>0</v>
      </c>
      <c r="BW6" s="130"/>
      <c r="BX6" s="131">
        <f>IFERROR(BW6/BS6,"-")</f>
        <v>0</v>
      </c>
      <c r="BY6" s="132"/>
      <c r="BZ6" s="132"/>
      <c r="CA6" s="132"/>
      <c r="CB6" s="133">
        <v>5</v>
      </c>
      <c r="CC6" s="134">
        <f>IF(L6=0,"",IF(CB6=0,"",(CB6/L6)))</f>
        <v>0.063291139240506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7</v>
      </c>
      <c r="CL6" s="141">
        <v>248000</v>
      </c>
      <c r="CM6" s="141">
        <v>125000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0.76892956483456</v>
      </c>
      <c r="B7" s="189" t="s">
        <v>145</v>
      </c>
      <c r="C7" s="189" t="s">
        <v>125</v>
      </c>
      <c r="D7" s="189" t="s">
        <v>146</v>
      </c>
      <c r="E7" s="189" t="s">
        <v>147</v>
      </c>
      <c r="F7" s="89" t="s">
        <v>148</v>
      </c>
      <c r="G7" s="89" t="s">
        <v>123</v>
      </c>
      <c r="H7" s="181">
        <v>8379181</v>
      </c>
      <c r="I7" s="80">
        <v>0</v>
      </c>
      <c r="J7" s="80">
        <v>0</v>
      </c>
      <c r="K7" s="80">
        <v>357134</v>
      </c>
      <c r="L7" s="93">
        <v>2526</v>
      </c>
      <c r="M7" s="81">
        <f>IFERROR(L7/K7,"-")</f>
        <v>0.0070729754097902</v>
      </c>
      <c r="N7" s="80">
        <v>61</v>
      </c>
      <c r="O7" s="80">
        <v>1142</v>
      </c>
      <c r="P7" s="81">
        <f>IFERROR(N7/(L7),"-")</f>
        <v>0.024148851939826</v>
      </c>
      <c r="Q7" s="82">
        <f>IFERROR(H7/SUM(L7:L7),"-")</f>
        <v>3317.1737925574</v>
      </c>
      <c r="R7" s="83">
        <v>258</v>
      </c>
      <c r="S7" s="81">
        <f>IF(L7=0,"-",R7/L7)</f>
        <v>0.1021377672209</v>
      </c>
      <c r="T7" s="186">
        <v>6443000</v>
      </c>
      <c r="U7" s="187">
        <f>IFERROR(T7/L7,"-")</f>
        <v>2550.6730007918</v>
      </c>
      <c r="V7" s="187">
        <f>IFERROR(T7/R7,"-")</f>
        <v>24972.868217054</v>
      </c>
      <c r="W7" s="181">
        <f>SUM(T7:T7)-SUM(H7:H7)</f>
        <v>-1936181</v>
      </c>
      <c r="X7" s="85">
        <f>SUM(T7:T7)/SUM(H7:H7)</f>
        <v>0.76892956483456</v>
      </c>
      <c r="Y7" s="78"/>
      <c r="Z7" s="94">
        <v>4</v>
      </c>
      <c r="AA7" s="95">
        <f>IF(L7=0,"",IF(Z7=0,"",(Z7/L7)))</f>
        <v>0.0015835312747427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28</v>
      </c>
      <c r="AJ7" s="101">
        <f>IF(L7=0,"",IF(AI7=0,"",(AI7/L7)))</f>
        <v>0.011084718923199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137</v>
      </c>
      <c r="AS7" s="107">
        <f>IF(L7=0,"",IF(AR7=0,"",(AR7/L7)))</f>
        <v>0.054235946159937</v>
      </c>
      <c r="AT7" s="106">
        <v>10</v>
      </c>
      <c r="AU7" s="108">
        <f>IFERROR(AT7/AR7,"-")</f>
        <v>0.072992700729927</v>
      </c>
      <c r="AV7" s="109">
        <v>43000</v>
      </c>
      <c r="AW7" s="110">
        <f>IFERROR(AV7/AR7,"-")</f>
        <v>313.86861313869</v>
      </c>
      <c r="AX7" s="111">
        <v>6</v>
      </c>
      <c r="AY7" s="111">
        <v>4</v>
      </c>
      <c r="AZ7" s="111"/>
      <c r="BA7" s="112">
        <v>1130</v>
      </c>
      <c r="BB7" s="113">
        <f>IF(L7=0,"",IF(BA7=0,"",(BA7/L7)))</f>
        <v>0.44734758511481</v>
      </c>
      <c r="BC7" s="112">
        <v>100</v>
      </c>
      <c r="BD7" s="114">
        <f>IFERROR(BC7/BA7,"-")</f>
        <v>0.088495575221239</v>
      </c>
      <c r="BE7" s="115">
        <v>1791000</v>
      </c>
      <c r="BF7" s="116">
        <f>IFERROR(BE7/BA7,"-")</f>
        <v>1584.9557522124</v>
      </c>
      <c r="BG7" s="117">
        <v>57</v>
      </c>
      <c r="BH7" s="117">
        <v>15</v>
      </c>
      <c r="BI7" s="117">
        <v>28</v>
      </c>
      <c r="BJ7" s="119">
        <v>916</v>
      </c>
      <c r="BK7" s="120">
        <f>IF(L7=0,"",IF(BJ7=0,"",(BJ7/L7)))</f>
        <v>0.36262866191607</v>
      </c>
      <c r="BL7" s="121">
        <v>95</v>
      </c>
      <c r="BM7" s="122">
        <f>IFERROR(BL7/BJ7,"-")</f>
        <v>0.10371179039301</v>
      </c>
      <c r="BN7" s="123">
        <v>2293000</v>
      </c>
      <c r="BO7" s="124">
        <f>IFERROR(BN7/BJ7,"-")</f>
        <v>2503.2751091703</v>
      </c>
      <c r="BP7" s="125">
        <v>44</v>
      </c>
      <c r="BQ7" s="125">
        <v>12</v>
      </c>
      <c r="BR7" s="125">
        <v>39</v>
      </c>
      <c r="BS7" s="126">
        <v>266</v>
      </c>
      <c r="BT7" s="127">
        <f>IF(L7=0,"",IF(BS7=0,"",(BS7/L7)))</f>
        <v>0.10530482977039</v>
      </c>
      <c r="BU7" s="128">
        <v>45</v>
      </c>
      <c r="BV7" s="129">
        <f>IFERROR(BU7/BS7,"-")</f>
        <v>0.16917293233083</v>
      </c>
      <c r="BW7" s="130">
        <v>1572000</v>
      </c>
      <c r="BX7" s="131">
        <f>IFERROR(BW7/BS7,"-")</f>
        <v>5909.7744360902</v>
      </c>
      <c r="BY7" s="132">
        <v>18</v>
      </c>
      <c r="BZ7" s="132">
        <v>7</v>
      </c>
      <c r="CA7" s="132">
        <v>20</v>
      </c>
      <c r="CB7" s="133">
        <v>45</v>
      </c>
      <c r="CC7" s="134">
        <f>IF(L7=0,"",IF(CB7=0,"",(CB7/L7)))</f>
        <v>0.017814726840855</v>
      </c>
      <c r="CD7" s="135">
        <v>8</v>
      </c>
      <c r="CE7" s="136">
        <f>IFERROR(CD7/CB7,"-")</f>
        <v>0.17777777777778</v>
      </c>
      <c r="CF7" s="137">
        <v>744000</v>
      </c>
      <c r="CG7" s="138">
        <f>IFERROR(CF7/CB7,"-")</f>
        <v>16533.333333333</v>
      </c>
      <c r="CH7" s="139">
        <v>1</v>
      </c>
      <c r="CI7" s="139">
        <v>3</v>
      </c>
      <c r="CJ7" s="139">
        <v>4</v>
      </c>
      <c r="CK7" s="140">
        <v>258</v>
      </c>
      <c r="CL7" s="141">
        <v>6443000</v>
      </c>
      <c r="CM7" s="141">
        <v>810000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149</v>
      </c>
      <c r="C8" s="189" t="s">
        <v>125</v>
      </c>
      <c r="D8" s="189" t="s">
        <v>146</v>
      </c>
      <c r="E8" s="189" t="s">
        <v>147</v>
      </c>
      <c r="F8" s="89" t="s">
        <v>150</v>
      </c>
      <c r="G8" s="89" t="s">
        <v>123</v>
      </c>
      <c r="H8" s="181">
        <v>0</v>
      </c>
      <c r="I8" s="80">
        <v>0</v>
      </c>
      <c r="J8" s="80">
        <v>0</v>
      </c>
      <c r="K8" s="80">
        <v>0</v>
      </c>
      <c r="L8" s="93">
        <v>0</v>
      </c>
      <c r="M8" s="81" t="str">
        <f>IFERROR(L8/K8,"-")</f>
        <v>-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0.13412376941442</v>
      </c>
      <c r="B9" s="189" t="s">
        <v>151</v>
      </c>
      <c r="C9" s="189" t="s">
        <v>125</v>
      </c>
      <c r="D9" s="189" t="s">
        <v>146</v>
      </c>
      <c r="E9" s="189" t="s">
        <v>147</v>
      </c>
      <c r="F9" s="89" t="s">
        <v>152</v>
      </c>
      <c r="G9" s="89" t="s">
        <v>123</v>
      </c>
      <c r="H9" s="181">
        <v>484627</v>
      </c>
      <c r="I9" s="80">
        <v>0</v>
      </c>
      <c r="J9" s="80">
        <v>0</v>
      </c>
      <c r="K9" s="80">
        <v>11840</v>
      </c>
      <c r="L9" s="93">
        <v>197</v>
      </c>
      <c r="M9" s="81">
        <f>IFERROR(L9/K9,"-")</f>
        <v>0.016638513513514</v>
      </c>
      <c r="N9" s="80">
        <v>2</v>
      </c>
      <c r="O9" s="80">
        <v>75</v>
      </c>
      <c r="P9" s="81">
        <f>IFERROR(N9/(L9),"-")</f>
        <v>0.010152284263959</v>
      </c>
      <c r="Q9" s="82">
        <f>IFERROR(H9/SUM(L9:L9),"-")</f>
        <v>2460.0355329949</v>
      </c>
      <c r="R9" s="83">
        <v>13</v>
      </c>
      <c r="S9" s="81">
        <f>IF(L9=0,"-",R9/L9)</f>
        <v>0.065989847715736</v>
      </c>
      <c r="T9" s="186">
        <v>65000</v>
      </c>
      <c r="U9" s="187">
        <f>IFERROR(T9/L9,"-")</f>
        <v>329.94923857868</v>
      </c>
      <c r="V9" s="187">
        <f>IFERROR(T9/R9,"-")</f>
        <v>5000</v>
      </c>
      <c r="W9" s="181">
        <f>SUM(T9:T9)-SUM(H9:H9)</f>
        <v>-419627</v>
      </c>
      <c r="X9" s="85">
        <f>SUM(T9:T9)/SUM(H9:H9)</f>
        <v>0.13412376941442</v>
      </c>
      <c r="Y9" s="78"/>
      <c r="Z9" s="94">
        <v>18</v>
      </c>
      <c r="AA9" s="95">
        <f>IF(L9=0,"",IF(Z9=0,"",(Z9/L9)))</f>
        <v>0.091370558375635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21</v>
      </c>
      <c r="AJ9" s="101">
        <f>IF(L9=0,"",IF(AI9=0,"",(AI9/L9)))</f>
        <v>0.10659898477157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16</v>
      </c>
      <c r="AS9" s="107">
        <f>IF(L9=0,"",IF(AR9=0,"",(AR9/L9)))</f>
        <v>0.081218274111675</v>
      </c>
      <c r="AT9" s="106">
        <v>1</v>
      </c>
      <c r="AU9" s="108">
        <f>IFERROR(AT9/AR9,"-")</f>
        <v>0.0625</v>
      </c>
      <c r="AV9" s="109">
        <v>6000</v>
      </c>
      <c r="AW9" s="110">
        <f>IFERROR(AV9/AR9,"-")</f>
        <v>375</v>
      </c>
      <c r="AX9" s="111"/>
      <c r="AY9" s="111">
        <v>1</v>
      </c>
      <c r="AZ9" s="111"/>
      <c r="BA9" s="112">
        <v>40</v>
      </c>
      <c r="BB9" s="113">
        <f>IF(L9=0,"",IF(BA9=0,"",(BA9/L9)))</f>
        <v>0.20304568527919</v>
      </c>
      <c r="BC9" s="112">
        <v>2</v>
      </c>
      <c r="BD9" s="114">
        <f>IFERROR(BC9/BA9,"-")</f>
        <v>0.05</v>
      </c>
      <c r="BE9" s="115">
        <v>13000</v>
      </c>
      <c r="BF9" s="116">
        <f>IFERROR(BE9/BA9,"-")</f>
        <v>325</v>
      </c>
      <c r="BG9" s="117">
        <v>1</v>
      </c>
      <c r="BH9" s="117">
        <v>1</v>
      </c>
      <c r="BI9" s="117"/>
      <c r="BJ9" s="119">
        <v>60</v>
      </c>
      <c r="BK9" s="120">
        <f>IF(L9=0,"",IF(BJ9=0,"",(BJ9/L9)))</f>
        <v>0.30456852791878</v>
      </c>
      <c r="BL9" s="121">
        <v>5</v>
      </c>
      <c r="BM9" s="122">
        <f>IFERROR(BL9/BJ9,"-")</f>
        <v>0.083333333333333</v>
      </c>
      <c r="BN9" s="123">
        <v>17000</v>
      </c>
      <c r="BO9" s="124">
        <f>IFERROR(BN9/BJ9,"-")</f>
        <v>283.33333333333</v>
      </c>
      <c r="BP9" s="125">
        <v>5</v>
      </c>
      <c r="BQ9" s="125"/>
      <c r="BR9" s="125"/>
      <c r="BS9" s="126">
        <v>36</v>
      </c>
      <c r="BT9" s="127">
        <f>IF(L9=0,"",IF(BS9=0,"",(BS9/L9)))</f>
        <v>0.18274111675127</v>
      </c>
      <c r="BU9" s="128">
        <v>4</v>
      </c>
      <c r="BV9" s="129">
        <f>IFERROR(BU9/BS9,"-")</f>
        <v>0.11111111111111</v>
      </c>
      <c r="BW9" s="130">
        <v>20000</v>
      </c>
      <c r="BX9" s="131">
        <f>IFERROR(BW9/BS9,"-")</f>
        <v>555.55555555556</v>
      </c>
      <c r="BY9" s="132">
        <v>3</v>
      </c>
      <c r="BZ9" s="132"/>
      <c r="CA9" s="132">
        <v>1</v>
      </c>
      <c r="CB9" s="133">
        <v>6</v>
      </c>
      <c r="CC9" s="134">
        <f>IF(L9=0,"",IF(CB9=0,"",(CB9/L9)))</f>
        <v>0.030456852791878</v>
      </c>
      <c r="CD9" s="135">
        <v>1</v>
      </c>
      <c r="CE9" s="136">
        <f>IFERROR(CD9/CB9,"-")</f>
        <v>0.16666666666667</v>
      </c>
      <c r="CF9" s="137">
        <v>9000</v>
      </c>
      <c r="CG9" s="138">
        <f>IFERROR(CF9/CB9,"-")</f>
        <v>1500</v>
      </c>
      <c r="CH9" s="139"/>
      <c r="CI9" s="139"/>
      <c r="CJ9" s="139">
        <v>1</v>
      </c>
      <c r="CK9" s="140">
        <v>13</v>
      </c>
      <c r="CL9" s="141">
        <v>65000</v>
      </c>
      <c r="CM9" s="141">
        <v>11000</v>
      </c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153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378447</v>
      </c>
      <c r="L12" s="41">
        <f>SUM(L6:L11)</f>
        <v>2802</v>
      </c>
      <c r="M12" s="42">
        <f>IFERROR(L12/K12,"-")</f>
        <v>0.0074039429563453</v>
      </c>
      <c r="N12" s="77">
        <f>SUM(N6:N11)</f>
        <v>66</v>
      </c>
      <c r="O12" s="77">
        <f>SUM(O6:O11)</f>
        <v>1251</v>
      </c>
      <c r="P12" s="42">
        <f>IFERROR(N12/L12,"-")</f>
        <v>0.02355460385439</v>
      </c>
      <c r="Q12" s="43">
        <f>IFERROR(H12/L12,"-")</f>
        <v>0</v>
      </c>
      <c r="R12" s="44">
        <f>SUM(R6:R11)</f>
        <v>278</v>
      </c>
      <c r="S12" s="42">
        <f>IFERROR(R12/L12,"-")</f>
        <v>0.099214846538187</v>
      </c>
      <c r="T12" s="184">
        <f>SUM(T6:T11)</f>
        <v>6756000</v>
      </c>
      <c r="U12" s="184">
        <f>IFERROR(T12/L12,"-")</f>
        <v>2411.1349036403</v>
      </c>
      <c r="V12" s="184">
        <f>IFERROR(T12/R12,"-")</f>
        <v>24302.158273381</v>
      </c>
      <c r="W12" s="184">
        <f>T12-H12</f>
        <v>6756000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154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116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155</v>
      </c>
      <c r="C6" s="189" t="s">
        <v>125</v>
      </c>
      <c r="D6" s="189" t="s">
        <v>156</v>
      </c>
      <c r="E6" s="189" t="s">
        <v>157</v>
      </c>
      <c r="F6" s="89" t="s">
        <v>158</v>
      </c>
      <c r="G6" s="89" t="s">
        <v>123</v>
      </c>
      <c r="H6" s="181">
        <v>0</v>
      </c>
      <c r="I6" s="80">
        <v>0</v>
      </c>
      <c r="J6" s="80">
        <v>0</v>
      </c>
      <c r="K6" s="80">
        <v>0</v>
      </c>
      <c r="L6" s="93">
        <v>3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1</v>
      </c>
      <c r="AA6" s="95">
        <f>IF(L6=0,"",IF(Z6=0,"",(Z6/L6)))</f>
        <v>0.33333333333333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</v>
      </c>
      <c r="AJ6" s="101">
        <f>IF(L6=0,"",IF(AI6=0,"",(AI6/L6)))</f>
        <v>0.66666666666667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159</v>
      </c>
      <c r="C7" s="189" t="s">
        <v>125</v>
      </c>
      <c r="D7" s="189" t="s">
        <v>156</v>
      </c>
      <c r="E7" s="189" t="s">
        <v>157</v>
      </c>
      <c r="F7" s="89" t="s">
        <v>160</v>
      </c>
      <c r="G7" s="89" t="s">
        <v>123</v>
      </c>
      <c r="H7" s="181">
        <v>0</v>
      </c>
      <c r="I7" s="80">
        <v>0</v>
      </c>
      <c r="J7" s="80">
        <v>0</v>
      </c>
      <c r="K7" s="80">
        <v>0</v>
      </c>
      <c r="L7" s="93">
        <v>21</v>
      </c>
      <c r="M7" s="81" t="str">
        <f>IFERROR(L7/K7,"-")</f>
        <v>-</v>
      </c>
      <c r="N7" s="80">
        <v>0</v>
      </c>
      <c r="O7" s="80">
        <v>5</v>
      </c>
      <c r="P7" s="81">
        <f>IFERROR(N7/(L7),"-")</f>
        <v>0</v>
      </c>
      <c r="Q7" s="82">
        <f>IFERROR(H7/SUM(L7:L7),"-")</f>
        <v>0</v>
      </c>
      <c r="R7" s="83">
        <v>2</v>
      </c>
      <c r="S7" s="81">
        <f>IF(L7=0,"-",R7/L7)</f>
        <v>0.095238095238095</v>
      </c>
      <c r="T7" s="186">
        <v>9000</v>
      </c>
      <c r="U7" s="187">
        <f>IFERROR(T7/L7,"-")</f>
        <v>428.57142857143</v>
      </c>
      <c r="V7" s="187">
        <f>IFERROR(T7/R7,"-")</f>
        <v>4500</v>
      </c>
      <c r="W7" s="181">
        <f>SUM(T7:T7)-SUM(H7:H7)</f>
        <v>9000</v>
      </c>
      <c r="X7" s="85" t="str">
        <f>SUM(T7:T7)/SUM(H7:H7)</f>
        <v>0</v>
      </c>
      <c r="Y7" s="78"/>
      <c r="Z7" s="94">
        <v>5</v>
      </c>
      <c r="AA7" s="95">
        <f>IF(L7=0,"",IF(Z7=0,"",(Z7/L7)))</f>
        <v>0.23809523809524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5</v>
      </c>
      <c r="AJ7" s="101">
        <f>IF(L7=0,"",IF(AI7=0,"",(AI7/L7)))</f>
        <v>0.23809523809524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0.095238095238095</v>
      </c>
      <c r="AT7" s="106">
        <v>1</v>
      </c>
      <c r="AU7" s="108">
        <f>IFERROR(AT7/AR7,"-")</f>
        <v>0.5</v>
      </c>
      <c r="AV7" s="109">
        <v>6000</v>
      </c>
      <c r="AW7" s="110">
        <f>IFERROR(AV7/AR7,"-")</f>
        <v>3000</v>
      </c>
      <c r="AX7" s="111"/>
      <c r="AY7" s="111">
        <v>1</v>
      </c>
      <c r="AZ7" s="111"/>
      <c r="BA7" s="112">
        <v>4</v>
      </c>
      <c r="BB7" s="113">
        <f>IF(L7=0,"",IF(BA7=0,"",(BA7/L7)))</f>
        <v>0.19047619047619</v>
      </c>
      <c r="BC7" s="112">
        <v>1</v>
      </c>
      <c r="BD7" s="114">
        <f>IFERROR(BC7/BA7,"-")</f>
        <v>0.25</v>
      </c>
      <c r="BE7" s="115">
        <v>3000</v>
      </c>
      <c r="BF7" s="116">
        <f>IFERROR(BE7/BA7,"-")</f>
        <v>750</v>
      </c>
      <c r="BG7" s="117">
        <v>1</v>
      </c>
      <c r="BH7" s="117"/>
      <c r="BI7" s="117"/>
      <c r="BJ7" s="119">
        <v>4</v>
      </c>
      <c r="BK7" s="120">
        <f>IF(L7=0,"",IF(BJ7=0,"",(BJ7/L7)))</f>
        <v>0.19047619047619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0.047619047619048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2</v>
      </c>
      <c r="CL7" s="141">
        <v>9000</v>
      </c>
      <c r="CM7" s="141">
        <v>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161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24</v>
      </c>
      <c r="M10" s="42" t="str">
        <f>IFERROR(L10/K10,"-")</f>
        <v>-</v>
      </c>
      <c r="N10" s="77">
        <f>SUM(N6:N9)</f>
        <v>0</v>
      </c>
      <c r="O10" s="77">
        <f>SUM(O6:O9)</f>
        <v>7</v>
      </c>
      <c r="P10" s="42">
        <f>IFERROR(N10/L10,"-")</f>
        <v>0</v>
      </c>
      <c r="Q10" s="43">
        <f>IFERROR(H10/L10,"-")</f>
        <v>0</v>
      </c>
      <c r="R10" s="44">
        <f>SUM(R6:R9)</f>
        <v>2</v>
      </c>
      <c r="S10" s="42">
        <f>IFERROR(R10/L10,"-")</f>
        <v>0.083333333333333</v>
      </c>
      <c r="T10" s="184">
        <f>SUM(T6:T9)</f>
        <v>9000</v>
      </c>
      <c r="U10" s="184">
        <f>IFERROR(T10/L10,"-")</f>
        <v>375</v>
      </c>
      <c r="V10" s="184">
        <f>IFERROR(T10/R10,"-")</f>
        <v>4500</v>
      </c>
      <c r="W10" s="184">
        <f>T10-H10</f>
        <v>9000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