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<sst xmlns="http://schemas.openxmlformats.org/spreadsheetml/2006/main" uniqueCount="133">
  <si>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</si>
  <si>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</si>
  <si>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</si>
  <si>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</si>
  <si>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</si>
  <si>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</si>
  <si>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</si>
  <si>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</si>
  <si>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</si>
  <si>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</si>
  <si>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</si>
  <si>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</si>
  <si>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</si>
  <si>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</si>
  <si>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</si>
  <si>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</si>
  <si>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</si>
  <si>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</si>
  <si>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</si>
  <si>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</si>
  <si>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</si>
  <si>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</si>
  <si>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</si>
  <si>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</si>
  <si>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</si>
  <si>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</si>
  <si>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</si>
  <si>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</si>
  <si>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</si>
  <si>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</si>
  <si>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</si>
  <si>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</si>
  <si>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</si>
  <si>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</si>
  <si>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</si>
  <si>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</si>
  <si>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</si>
  <si>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</si>
  <si>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</si>
  <si>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</si>
  <si>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</si>
  <si>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</si>
  <si>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</si>
  <si>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</si>
  <si>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</si>
  <si>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</si>
  <si>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</si>
  <si>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</si>
  <si>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</si>
  <si>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</si>
  <si>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</si>
  <si>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</si>
  <si>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</si>
  <si>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</si>
  <si>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</si>
  <si>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</si>
  <si>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</si>
  <si>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sms_a1103</t>
  </si>
  <si>
    <t>アドライヴ</t>
  </si>
  <si>
    <t>大洋図書</t>
  </si>
  <si>
    <t>2P_対談風原稿_アイ</t>
  </si>
  <si>
    <t>i38</t>
  </si>
  <si>
    <t>臨時増刊ラヴァーズ</t>
  </si>
  <si>
    <t>1C2P</t>
  </si>
  <si>
    <t>2月21日(月)</t>
  </si>
  <si>
    <t>smss2364</t>
  </si>
  <si>
    <t>空電</t>
  </si>
  <si>
    <t>sms_a1101</t>
  </si>
  <si>
    <t>日本ジャーナル出版</t>
  </si>
  <si>
    <t>1P記事_求む！中高年男性版_アイ(妃さん)</t>
  </si>
  <si>
    <t>週刊実話増刊「実話ザ・タブー」</t>
  </si>
  <si>
    <t>表4　4C1P</t>
  </si>
  <si>
    <t>2月22日(火)</t>
  </si>
  <si>
    <t>smss2362</t>
  </si>
  <si>
    <t>雑誌 TOTAL</t>
  </si>
  <si>
    <t>●DVD 広告</t>
  </si>
  <si>
    <t>sms_a1102</t>
  </si>
  <si>
    <t>三和出版</t>
  </si>
  <si>
    <t>DVD漫画まさお</t>
  </si>
  <si>
    <t>A4変形、CVS、860円</t>
  </si>
  <si>
    <t>mv20i</t>
  </si>
  <si>
    <t>MEN'S DVD SEXY</t>
  </si>
  <si>
    <t>DVD貼付け面4C1/3P</t>
  </si>
  <si>
    <t>2月17日(木)</t>
  </si>
  <si>
    <t>smss2363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</si>
  <si>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</si>
  <si>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</si>
  <si>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</si>
  <si>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</si>
  <si>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</si>
  <si>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</si>
  <si>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</si>
  <si>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</si>
  <si>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</si>
  <si>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2/1～2/28</t>
  </si>
  <si>
    <t>m_retry</t>
  </si>
  <si>
    <t>ADIT</t>
  </si>
  <si>
    <t>Retry</t>
  </si>
  <si>
    <t>エラーユーザーマルチ</t>
  </si>
  <si>
    <t>sms_opt001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</si>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</sst>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1.075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40000</v>
      </c>
      <c r="L6" s="80">
        <v>0</v>
      </c>
      <c r="M6" s="80">
        <v>0</v>
      </c>
      <c r="N6" s="80">
        <v>67</v>
      </c>
      <c r="O6" s="91">
        <v>8</v>
      </c>
      <c r="P6" s="92">
        <v>0</v>
      </c>
      <c r="Q6" s="93">
        <f>O6+P6</f>
        <v>8</v>
      </c>
      <c r="R6" s="81">
        <f>IFERROR(Q6/N6,"-")</f>
        <v>0.11940298507463</v>
      </c>
      <c r="S6" s="80">
        <v>3</v>
      </c>
      <c r="T6" s="80">
        <v>0</v>
      </c>
      <c r="U6" s="81">
        <f>IFERROR(T6/(Q6),"-")</f>
        <v>0</v>
      </c>
      <c r="V6" s="82">
        <f>IFERROR(K6/SUM(Q6:Q7),"-")</f>
        <v>1904.7619047619</v>
      </c>
      <c r="W6" s="83">
        <v>3</v>
      </c>
      <c r="X6" s="81">
        <f>IF(Q6=0,"-",W6/Q6)</f>
        <v>0.375</v>
      </c>
      <c r="Y6" s="186">
        <v>38000</v>
      </c>
      <c r="Z6" s="187">
        <f>IFERROR(Y6/Q6,"-")</f>
        <v>4750</v>
      </c>
      <c r="AA6" s="187">
        <f>IFERROR(Y6/W6,"-")</f>
        <v>12666.666666667</v>
      </c>
      <c r="AB6" s="181">
        <f>SUM(Y6:Y7)-SUM(K6:K7)</f>
        <v>3000</v>
      </c>
      <c r="AC6" s="85">
        <f>SUM(Y6:Y7)/SUM(K6:K7)</f>
        <v>1.075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4</v>
      </c>
      <c r="BG6" s="113">
        <f>IF(Q6=0,"",IF(BF6=0,"",(BF6/Q6)))</f>
        <v>0.5</v>
      </c>
      <c r="BH6" s="112">
        <v>1</v>
      </c>
      <c r="BI6" s="114">
        <f>IFERROR(BH6/BF6,"-")</f>
        <v>0.25</v>
      </c>
      <c r="BJ6" s="115">
        <v>5000</v>
      </c>
      <c r="BK6" s="116">
        <f>IFERROR(BJ6/BF6,"-")</f>
        <v>1250</v>
      </c>
      <c r="BL6" s="117">
        <v>1</v>
      </c>
      <c r="BM6" s="117"/>
      <c r="BN6" s="117"/>
      <c r="BO6" s="119">
        <v>1</v>
      </c>
      <c r="BP6" s="120">
        <f>IF(Q6=0,"",IF(BO6=0,"",(BO6/Q6)))</f>
        <v>0.125</v>
      </c>
      <c r="BQ6" s="121">
        <v>1</v>
      </c>
      <c r="BR6" s="122">
        <f>IFERROR(BQ6/BO6,"-")</f>
        <v>1</v>
      </c>
      <c r="BS6" s="123">
        <v>30000</v>
      </c>
      <c r="BT6" s="124">
        <f>IFERROR(BS6/BO6,"-")</f>
        <v>30000</v>
      </c>
      <c r="BU6" s="125"/>
      <c r="BV6" s="125">
        <v>1</v>
      </c>
      <c r="BW6" s="125"/>
      <c r="BX6" s="126">
        <v>3</v>
      </c>
      <c r="BY6" s="127">
        <f>IF(Q6=0,"",IF(BX6=0,"",(BX6/Q6)))</f>
        <v>0.375</v>
      </c>
      <c r="BZ6" s="128">
        <v>1</v>
      </c>
      <c r="CA6" s="129">
        <f>IFERROR(BZ6/BX6,"-")</f>
        <v>0.33333333333333</v>
      </c>
      <c r="CB6" s="130">
        <v>3000</v>
      </c>
      <c r="CC6" s="131">
        <f>IFERROR(CB6/BX6,"-")</f>
        <v>1000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38000</v>
      </c>
      <c r="CR6" s="141">
        <v>30000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29</v>
      </c>
      <c r="O7" s="91">
        <v>13</v>
      </c>
      <c r="P7" s="92">
        <v>0</v>
      </c>
      <c r="Q7" s="93">
        <f>O7+P7</f>
        <v>13</v>
      </c>
      <c r="R7" s="81">
        <f>IFERROR(Q7/N7,"-")</f>
        <v>0.44827586206897</v>
      </c>
      <c r="S7" s="80">
        <v>0</v>
      </c>
      <c r="T7" s="80">
        <v>4</v>
      </c>
      <c r="U7" s="81">
        <f>IFERROR(T7/(Q7),"-")</f>
        <v>0.30769230769231</v>
      </c>
      <c r="V7" s="82"/>
      <c r="W7" s="83">
        <v>1</v>
      </c>
      <c r="X7" s="81">
        <f>IF(Q7=0,"-",W7/Q7)</f>
        <v>0.076923076923077</v>
      </c>
      <c r="Y7" s="186">
        <v>5000</v>
      </c>
      <c r="Z7" s="187">
        <f>IFERROR(Y7/Q7,"-")</f>
        <v>384.61538461538</v>
      </c>
      <c r="AA7" s="187">
        <f>IFERROR(Y7/W7,"-")</f>
        <v>5000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2</v>
      </c>
      <c r="AX7" s="107">
        <f>IF(Q7=0,"",IF(AW7=0,"",(AW7/Q7)))</f>
        <v>0.15384615384615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0.076923076923077</v>
      </c>
      <c r="BH7" s="112">
        <v>1</v>
      </c>
      <c r="BI7" s="114">
        <f>IFERROR(BH7/BF7,"-")</f>
        <v>1</v>
      </c>
      <c r="BJ7" s="115">
        <v>16000</v>
      </c>
      <c r="BK7" s="116">
        <f>IFERROR(BJ7/BF7,"-")</f>
        <v>16000</v>
      </c>
      <c r="BL7" s="117"/>
      <c r="BM7" s="117"/>
      <c r="BN7" s="117">
        <v>1</v>
      </c>
      <c r="BO7" s="119">
        <v>4</v>
      </c>
      <c r="BP7" s="120">
        <f>IF(Q7=0,"",IF(BO7=0,"",(BO7/Q7)))</f>
        <v>0.30769230769231</v>
      </c>
      <c r="BQ7" s="121">
        <v>1</v>
      </c>
      <c r="BR7" s="122">
        <f>IFERROR(BQ7/BO7,"-")</f>
        <v>0.25</v>
      </c>
      <c r="BS7" s="123">
        <v>5000</v>
      </c>
      <c r="BT7" s="124">
        <f>IFERROR(BS7/BO7,"-")</f>
        <v>1250</v>
      </c>
      <c r="BU7" s="125">
        <v>1</v>
      </c>
      <c r="BV7" s="125"/>
      <c r="BW7" s="125"/>
      <c r="BX7" s="126">
        <v>4</v>
      </c>
      <c r="BY7" s="127">
        <f>IF(Q7=0,"",IF(BX7=0,"",(BX7/Q7)))</f>
        <v>0.30769230769231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0.15384615384615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5000</v>
      </c>
      <c r="CR7" s="141">
        <v>16000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0.552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71</v>
      </c>
      <c r="J8" s="89" t="s">
        <v>72</v>
      </c>
      <c r="K8" s="181">
        <v>125000</v>
      </c>
      <c r="L8" s="80">
        <v>0</v>
      </c>
      <c r="M8" s="80">
        <v>0</v>
      </c>
      <c r="N8" s="80">
        <v>49</v>
      </c>
      <c r="O8" s="91">
        <v>8</v>
      </c>
      <c r="P8" s="92">
        <v>0</v>
      </c>
      <c r="Q8" s="93">
        <f>O8+P8</f>
        <v>8</v>
      </c>
      <c r="R8" s="81">
        <f>IFERROR(Q8/N8,"-")</f>
        <v>0.16326530612245</v>
      </c>
      <c r="S8" s="80">
        <v>0</v>
      </c>
      <c r="T8" s="80">
        <v>2</v>
      </c>
      <c r="U8" s="81">
        <f>IFERROR(T8/(Q8),"-")</f>
        <v>0.25</v>
      </c>
      <c r="V8" s="82">
        <f>IFERROR(K8/SUM(Q8:Q9),"-")</f>
        <v>6250</v>
      </c>
      <c r="W8" s="83">
        <v>1</v>
      </c>
      <c r="X8" s="81">
        <f>IF(Q8=0,"-",W8/Q8)</f>
        <v>0.125</v>
      </c>
      <c r="Y8" s="186">
        <v>5000</v>
      </c>
      <c r="Z8" s="187">
        <f>IFERROR(Y8/Q8,"-")</f>
        <v>625</v>
      </c>
      <c r="AA8" s="187">
        <f>IFERROR(Y8/W8,"-")</f>
        <v>5000</v>
      </c>
      <c r="AB8" s="181">
        <f>SUM(Y8:Y9)-SUM(K8:K9)</f>
        <v>-56000</v>
      </c>
      <c r="AC8" s="85">
        <f>SUM(Y8:Y9)/SUM(K8:K9)</f>
        <v>0.552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0.25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0.125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0.25</v>
      </c>
      <c r="BZ8" s="128">
        <v>1</v>
      </c>
      <c r="CA8" s="129">
        <f>IFERROR(BZ8/BX8,"-")</f>
        <v>0.5</v>
      </c>
      <c r="CB8" s="130">
        <v>5000</v>
      </c>
      <c r="CC8" s="131">
        <f>IFERROR(CB8/BX8,"-")</f>
        <v>2500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5000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60</v>
      </c>
      <c r="O9" s="91">
        <v>12</v>
      </c>
      <c r="P9" s="92">
        <v>0</v>
      </c>
      <c r="Q9" s="93">
        <f>O9+P9</f>
        <v>12</v>
      </c>
      <c r="R9" s="81">
        <f>IFERROR(Q9/N9,"-")</f>
        <v>0.2</v>
      </c>
      <c r="S9" s="80">
        <v>5</v>
      </c>
      <c r="T9" s="80">
        <v>1</v>
      </c>
      <c r="U9" s="81">
        <f>IFERROR(T9/(Q9),"-")</f>
        <v>0.083333333333333</v>
      </c>
      <c r="V9" s="82"/>
      <c r="W9" s="83">
        <v>2</v>
      </c>
      <c r="X9" s="81">
        <f>IF(Q9=0,"-",W9/Q9)</f>
        <v>0.16666666666667</v>
      </c>
      <c r="Y9" s="186">
        <v>64000</v>
      </c>
      <c r="Z9" s="187">
        <f>IFERROR(Y9/Q9,"-")</f>
        <v>5333.3333333333</v>
      </c>
      <c r="AA9" s="187">
        <f>IFERROR(Y9/W9,"-")</f>
        <v>32000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0.083333333333333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0.083333333333333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4</v>
      </c>
      <c r="BP9" s="120">
        <f>IF(Q9=0,"",IF(BO9=0,"",(BO9/Q9)))</f>
        <v>0.33333333333333</v>
      </c>
      <c r="BQ9" s="121">
        <v>1</v>
      </c>
      <c r="BR9" s="122">
        <f>IFERROR(BQ9/BO9,"-")</f>
        <v>0.25</v>
      </c>
      <c r="BS9" s="123">
        <v>58000</v>
      </c>
      <c r="BT9" s="124">
        <f>IFERROR(BS9/BO9,"-")</f>
        <v>14500</v>
      </c>
      <c r="BU9" s="125"/>
      <c r="BV9" s="125"/>
      <c r="BW9" s="125">
        <v>1</v>
      </c>
      <c r="BX9" s="126">
        <v>6</v>
      </c>
      <c r="BY9" s="127">
        <f>IF(Q9=0,"",IF(BX9=0,"",(BX9/Q9)))</f>
        <v>0.5</v>
      </c>
      <c r="BZ9" s="128">
        <v>2</v>
      </c>
      <c r="CA9" s="129">
        <f>IFERROR(BZ9/BX9,"-")</f>
        <v>0.33333333333333</v>
      </c>
      <c r="CB9" s="130">
        <v>9000</v>
      </c>
      <c r="CC9" s="131">
        <f>IFERROR(CB9/BX9,"-")</f>
        <v>1500</v>
      </c>
      <c r="CD9" s="132">
        <v>2</v>
      </c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64000</v>
      </c>
      <c r="CR9" s="141">
        <v>58000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0.67878787878788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84">
        <f>SUM(K6:K11)</f>
        <v>165000</v>
      </c>
      <c r="L12" s="41">
        <f>SUM(L6:L11)</f>
        <v>0</v>
      </c>
      <c r="M12" s="41">
        <f>SUM(M6:M11)</f>
        <v>0</v>
      </c>
      <c r="N12" s="41">
        <f>SUM(N6:N11)</f>
        <v>205</v>
      </c>
      <c r="O12" s="41">
        <f>SUM(O6:O11)</f>
        <v>41</v>
      </c>
      <c r="P12" s="41">
        <f>SUM(P6:P11)</f>
        <v>0</v>
      </c>
      <c r="Q12" s="41">
        <f>SUM(Q6:Q11)</f>
        <v>41</v>
      </c>
      <c r="R12" s="42">
        <f>IFERROR(Q12/N12,"-")</f>
        <v>0.2</v>
      </c>
      <c r="S12" s="77">
        <f>SUM(S6:S11)</f>
        <v>8</v>
      </c>
      <c r="T12" s="77">
        <f>SUM(T6:T11)</f>
        <v>7</v>
      </c>
      <c r="U12" s="42">
        <f>IFERROR(S12/Q12,"-")</f>
        <v>0.19512195121951</v>
      </c>
      <c r="V12" s="43">
        <f>IFERROR(K12/Q12,"-")</f>
        <v>4024.3902439024</v>
      </c>
      <c r="W12" s="44">
        <f>SUM(W6:W11)</f>
        <v>7</v>
      </c>
      <c r="X12" s="42">
        <f>IFERROR(W12/Q12,"-")</f>
        <v>0.17073170731707</v>
      </c>
      <c r="Y12" s="184">
        <f>SUM(Y6:Y11)</f>
        <v>112000</v>
      </c>
      <c r="Z12" s="184">
        <f>IFERROR(Y12/Q12,"-")</f>
        <v>2731.7073170732</v>
      </c>
      <c r="AA12" s="184">
        <f>IFERROR(Y12/W12,"-")</f>
        <v>16000</v>
      </c>
      <c r="AB12" s="184">
        <f>Y12-K12</f>
        <v>-53000</v>
      </c>
      <c r="AC12" s="46">
        <f>Y12/K12</f>
        <v>0.67878787878788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75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0.08</v>
      </c>
      <c r="B6" s="189" t="s">
        <v>76</v>
      </c>
      <c r="C6" s="189" t="s">
        <v>58</v>
      </c>
      <c r="D6" s="189" t="s">
        <v>77</v>
      </c>
      <c r="E6" s="189" t="s">
        <v>78</v>
      </c>
      <c r="F6" s="189" t="s">
        <v>79</v>
      </c>
      <c r="G6" s="189" t="s">
        <v>80</v>
      </c>
      <c r="H6" s="89" t="s">
        <v>81</v>
      </c>
      <c r="I6" s="89" t="s">
        <v>82</v>
      </c>
      <c r="J6" s="89" t="s">
        <v>83</v>
      </c>
      <c r="K6" s="181">
        <v>125000</v>
      </c>
      <c r="L6" s="80">
        <v>0</v>
      </c>
      <c r="M6" s="80">
        <v>0</v>
      </c>
      <c r="N6" s="80">
        <v>47</v>
      </c>
      <c r="O6" s="91">
        <v>13</v>
      </c>
      <c r="P6" s="92">
        <v>0</v>
      </c>
      <c r="Q6" s="93">
        <f>O6+P6</f>
        <v>13</v>
      </c>
      <c r="R6" s="81">
        <f>IFERROR(Q6/N6,"-")</f>
        <v>0.27659574468085</v>
      </c>
      <c r="S6" s="80">
        <v>1</v>
      </c>
      <c r="T6" s="80">
        <v>5</v>
      </c>
      <c r="U6" s="81">
        <f>IFERROR(T6/(Q6),"-")</f>
        <v>0.38461538461538</v>
      </c>
      <c r="V6" s="82">
        <f>IFERROR(K6/SUM(Q6:Q7),"-")</f>
        <v>2016.1290322581</v>
      </c>
      <c r="W6" s="83">
        <v>0</v>
      </c>
      <c r="X6" s="81">
        <f>IF(Q6=0,"-",W6/Q6)</f>
        <v>0</v>
      </c>
      <c r="Y6" s="186">
        <v>5000</v>
      </c>
      <c r="Z6" s="187">
        <f>IFERROR(Y6/Q6,"-")</f>
        <v>384.61538461538</v>
      </c>
      <c r="AA6" s="187" t="str">
        <f>IFERROR(Y6/W6,"-")</f>
        <v>-</v>
      </c>
      <c r="AB6" s="181">
        <f>SUM(Y6:Y7)-SUM(K6:K7)</f>
        <v>-115000</v>
      </c>
      <c r="AC6" s="85">
        <f>SUM(Y6:Y7)/SUM(K6:K7)</f>
        <v>0.08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4</v>
      </c>
      <c r="AO6" s="101">
        <f>IF(Q6=0,"",IF(AN6=0,"",(AN6/Q6)))</f>
        <v>0.30769230769231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7</v>
      </c>
      <c r="AX6" s="107">
        <f>IF(Q6=0,"",IF(AW6=0,"",(AW6/Q6)))</f>
        <v>0.53846153846154</v>
      </c>
      <c r="AY6" s="106">
        <v>1</v>
      </c>
      <c r="AZ6" s="108">
        <f>IFERROR(AY6/AW6,"-")</f>
        <v>0.14285714285714</v>
      </c>
      <c r="BA6" s="109">
        <v>1045000</v>
      </c>
      <c r="BB6" s="110">
        <f>IFERROR(BA6/AW6,"-")</f>
        <v>149285.71428571</v>
      </c>
      <c r="BC6" s="111"/>
      <c r="BD6" s="111"/>
      <c r="BE6" s="111">
        <v>1</v>
      </c>
      <c r="BF6" s="112">
        <v>1</v>
      </c>
      <c r="BG6" s="113">
        <f>IF(Q6=0,"",IF(BF6=0,"",(BF6/Q6)))</f>
        <v>0.076923076923077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0.076923076923077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5000</v>
      </c>
      <c r="CR6" s="141">
        <v>1045000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84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122</v>
      </c>
      <c r="O7" s="91">
        <v>49</v>
      </c>
      <c r="P7" s="92">
        <v>0</v>
      </c>
      <c r="Q7" s="93">
        <f>O7+P7</f>
        <v>49</v>
      </c>
      <c r="R7" s="81">
        <f>IFERROR(Q7/N7,"-")</f>
        <v>0.4016393442623</v>
      </c>
      <c r="S7" s="80">
        <v>3</v>
      </c>
      <c r="T7" s="80">
        <v>10</v>
      </c>
      <c r="U7" s="81">
        <f>IFERROR(T7/(Q7),"-")</f>
        <v>0.20408163265306</v>
      </c>
      <c r="V7" s="82"/>
      <c r="W7" s="83">
        <v>1</v>
      </c>
      <c r="X7" s="81">
        <f>IF(Q7=0,"-",W7/Q7)</f>
        <v>0.020408163265306</v>
      </c>
      <c r="Y7" s="186">
        <v>5000</v>
      </c>
      <c r="Z7" s="187">
        <f>IFERROR(Y7/Q7,"-")</f>
        <v>102.04081632653</v>
      </c>
      <c r="AA7" s="187">
        <f>IFERROR(Y7/W7,"-")</f>
        <v>5000</v>
      </c>
      <c r="AB7" s="181"/>
      <c r="AC7" s="85"/>
      <c r="AD7" s="78"/>
      <c r="AE7" s="94">
        <v>2</v>
      </c>
      <c r="AF7" s="95">
        <f>IF(Q7=0,"",IF(AE7=0,"",(AE7/Q7)))</f>
        <v>0.040816326530612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6</v>
      </c>
      <c r="AO7" s="101">
        <f>IF(Q7=0,"",IF(AN7=0,"",(AN7/Q7)))</f>
        <v>0.12244897959184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7</v>
      </c>
      <c r="AX7" s="107">
        <f>IF(Q7=0,"",IF(AW7=0,"",(AW7/Q7)))</f>
        <v>0.14285714285714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17</v>
      </c>
      <c r="BG7" s="113">
        <f>IF(Q7=0,"",IF(BF7=0,"",(BF7/Q7)))</f>
        <v>0.3469387755102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9</v>
      </c>
      <c r="BP7" s="120">
        <f>IF(Q7=0,"",IF(BO7=0,"",(BO7/Q7)))</f>
        <v>0.18367346938776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5</v>
      </c>
      <c r="BY7" s="127">
        <f>IF(Q7=0,"",IF(BX7=0,"",(BX7/Q7)))</f>
        <v>0.10204081632653</v>
      </c>
      <c r="BZ7" s="128">
        <v>1</v>
      </c>
      <c r="CA7" s="129">
        <f>IFERROR(BZ7/BX7,"-")</f>
        <v>0.2</v>
      </c>
      <c r="CB7" s="130">
        <v>5000</v>
      </c>
      <c r="CC7" s="131">
        <f>IFERROR(CB7/BX7,"-")</f>
        <v>1000</v>
      </c>
      <c r="CD7" s="132">
        <v>1</v>
      </c>
      <c r="CE7" s="132"/>
      <c r="CF7" s="132"/>
      <c r="CG7" s="133">
        <v>3</v>
      </c>
      <c r="CH7" s="134">
        <f>IF(Q7=0,"",IF(CG7=0,"",(CG7/Q7)))</f>
        <v>0.061224489795918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5000</v>
      </c>
      <c r="CR7" s="141">
        <v>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0.08</v>
      </c>
      <c r="B10" s="39"/>
      <c r="C10" s="39"/>
      <c r="D10" s="39"/>
      <c r="E10" s="39"/>
      <c r="F10" s="39"/>
      <c r="G10" s="39"/>
      <c r="H10" s="40" t="s">
        <v>85</v>
      </c>
      <c r="I10" s="40"/>
      <c r="J10" s="40"/>
      <c r="K10" s="184">
        <f>SUM(K6:K9)</f>
        <v>125000</v>
      </c>
      <c r="L10" s="41">
        <f>SUM(L6:L9)</f>
        <v>0</v>
      </c>
      <c r="M10" s="41">
        <f>SUM(M6:M9)</f>
        <v>0</v>
      </c>
      <c r="N10" s="41">
        <f>SUM(N6:N9)</f>
        <v>169</v>
      </c>
      <c r="O10" s="41">
        <f>SUM(O6:O9)</f>
        <v>62</v>
      </c>
      <c r="P10" s="41">
        <f>SUM(P6:P9)</f>
        <v>0</v>
      </c>
      <c r="Q10" s="41">
        <f>SUM(Q6:Q9)</f>
        <v>62</v>
      </c>
      <c r="R10" s="42">
        <f>IFERROR(Q10/N10,"-")</f>
        <v>0.36686390532544</v>
      </c>
      <c r="S10" s="77">
        <f>SUM(S6:S9)</f>
        <v>4</v>
      </c>
      <c r="T10" s="77">
        <f>SUM(T6:T9)</f>
        <v>15</v>
      </c>
      <c r="U10" s="42">
        <f>IFERROR(S10/Q10,"-")</f>
        <v>0.064516129032258</v>
      </c>
      <c r="V10" s="43">
        <f>IFERROR(K10/Q10,"-")</f>
        <v>2016.1290322581</v>
      </c>
      <c r="W10" s="44">
        <f>SUM(W6:W9)</f>
        <v>1</v>
      </c>
      <c r="X10" s="42">
        <f>IFERROR(W10/Q10,"-")</f>
        <v>0.016129032258065</v>
      </c>
      <c r="Y10" s="184">
        <f>SUM(Y6:Y9)</f>
        <v>10000</v>
      </c>
      <c r="Z10" s="184">
        <f>IFERROR(Y10/Q10,"-")</f>
        <v>161.29032258065</v>
      </c>
      <c r="AA10" s="184">
        <f>IFERROR(Y10/W10,"-")</f>
        <v>10000</v>
      </c>
      <c r="AB10" s="184">
        <f>Y10-K10</f>
        <v>-115000</v>
      </c>
      <c r="AC10" s="46">
        <f>Y10/K10</f>
        <v>0.08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86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87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90</v>
      </c>
      <c r="C6" s="189"/>
      <c r="D6" s="189" t="s">
        <v>91</v>
      </c>
      <c r="E6" s="189" t="s">
        <v>92</v>
      </c>
      <c r="F6" s="89" t="s">
        <v>93</v>
      </c>
      <c r="G6" s="89" t="s">
        <v>94</v>
      </c>
      <c r="H6" s="181">
        <v>0</v>
      </c>
      <c r="I6" s="84">
        <v>3000</v>
      </c>
      <c r="J6" s="80">
        <v>0</v>
      </c>
      <c r="K6" s="80">
        <v>0</v>
      </c>
      <c r="L6" s="80">
        <v>1202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95</v>
      </c>
      <c r="C7" s="189" t="s">
        <v>96</v>
      </c>
      <c r="D7" s="189"/>
      <c r="E7" s="189" t="s">
        <v>97</v>
      </c>
      <c r="F7" s="89" t="s">
        <v>98</v>
      </c>
      <c r="G7" s="89" t="s">
        <v>94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2</v>
      </c>
      <c r="N7" s="144">
        <v>2</v>
      </c>
      <c r="O7" s="81" t="str">
        <f>IFERROR(M7/L7,"-")</f>
        <v>-</v>
      </c>
      <c r="P7" s="80">
        <v>0</v>
      </c>
      <c r="Q7" s="80">
        <v>2</v>
      </c>
      <c r="R7" s="81">
        <f>IFERROR(P7/M7,"-")</f>
        <v>0</v>
      </c>
      <c r="S7" s="82">
        <f>IFERROR(H7/SUM(M7:M7),"-")</f>
        <v>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1</v>
      </c>
      <c r="BD7" s="113">
        <f>IF(M7=0,"",IF(BC7=0,"",(BC7/M7)))</f>
        <v>0.5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/>
      <c r="BL7" s="119"/>
      <c r="BM7" s="120">
        <f>IF(M7=0,"",IF(BK7=0,"",(BK7/M7)))</f>
        <v>0</v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>
        <v>1</v>
      </c>
      <c r="BV7" s="127">
        <f>IF(M7=0,"",IF(BU7=0,"",(BU7/M7)))</f>
        <v>0.5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99</v>
      </c>
      <c r="C8" s="189"/>
      <c r="D8" s="189"/>
      <c r="E8" s="189" t="s">
        <v>61</v>
      </c>
      <c r="F8" s="89" t="s">
        <v>100</v>
      </c>
      <c r="G8" s="89" t="s">
        <v>94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101</v>
      </c>
      <c r="C9" s="189"/>
      <c r="D9" s="189"/>
      <c r="E9" s="189" t="s">
        <v>61</v>
      </c>
      <c r="F9" s="89" t="s">
        <v>102</v>
      </c>
      <c r="G9" s="89" t="s">
        <v>94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103</v>
      </c>
      <c r="C10" s="189"/>
      <c r="D10" s="189"/>
      <c r="E10" s="189" t="s">
        <v>61</v>
      </c>
      <c r="F10" s="89" t="s">
        <v>104</v>
      </c>
      <c r="G10" s="89" t="s">
        <v>94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79" t="str">
        <f>Z11</f>
        <v>0</v>
      </c>
      <c r="B11" s="189" t="s">
        <v>105</v>
      </c>
      <c r="C11" s="189"/>
      <c r="D11" s="189"/>
      <c r="E11" s="189" t="s">
        <v>61</v>
      </c>
      <c r="F11" s="89" t="s">
        <v>106</v>
      </c>
      <c r="G11" s="89" t="s">
        <v>94</v>
      </c>
      <c r="H11" s="181">
        <v>0</v>
      </c>
      <c r="I11" s="84">
        <v>1700</v>
      </c>
      <c r="J11" s="80">
        <v>0</v>
      </c>
      <c r="K11" s="80">
        <v>0</v>
      </c>
      <c r="L11" s="80">
        <v>2</v>
      </c>
      <c r="M11" s="93">
        <v>0</v>
      </c>
      <c r="N11" s="144">
        <v>0</v>
      </c>
      <c r="O11" s="81">
        <f>IFERROR(M11/L11,"-")</f>
        <v>0</v>
      </c>
      <c r="P11" s="80">
        <v>0</v>
      </c>
      <c r="Q11" s="80">
        <v>0</v>
      </c>
      <c r="R11" s="81" t="str">
        <f>IFERROR(P11/M11,"-")</f>
        <v>-</v>
      </c>
      <c r="S11" s="82" t="str">
        <f>IFERROR(H11/SUM(M11:M11),"-")</f>
        <v>-</v>
      </c>
      <c r="T11" s="83">
        <v>0</v>
      </c>
      <c r="U11" s="81" t="str">
        <f>IF(M11=0,"-",T11/M11)</f>
        <v>-</v>
      </c>
      <c r="V11" s="186"/>
      <c r="W11" s="187" t="str">
        <f>IFERROR(V11/M11,"-")</f>
        <v>-</v>
      </c>
      <c r="X11" s="187" t="str">
        <f>IFERROR(V11/T11,"-")</f>
        <v>-</v>
      </c>
      <c r="Y11" s="181">
        <f>SUM(V11:V11)-SUM(H11:H11)</f>
        <v>0</v>
      </c>
      <c r="Z11" s="85" t="str">
        <f>SUM(V11:V11)/SUM(H11:H11)</f>
        <v>0</v>
      </c>
      <c r="AA11" s="78"/>
      <c r="AB11" s="94"/>
      <c r="AC11" s="95" t="str">
        <f>IF(M11=0,"",IF(AB11=0,"",(AB11/M11)))</f>
        <v/>
      </c>
      <c r="AD11" s="94"/>
      <c r="AE11" s="96" t="str">
        <f>IFERROR(AD11/AB11,"-")</f>
        <v>-</v>
      </c>
      <c r="AF11" s="97"/>
      <c r="AG11" s="98" t="str">
        <f>IFERROR(AF11/AB11,"-")</f>
        <v>-</v>
      </c>
      <c r="AH11" s="99"/>
      <c r="AI11" s="99"/>
      <c r="AJ11" s="99"/>
      <c r="AK11" s="100"/>
      <c r="AL11" s="101" t="str">
        <f>IF(M11=0,"",IF(AK11=0,"",(AK11/M11)))</f>
        <v/>
      </c>
      <c r="AM11" s="100"/>
      <c r="AN11" s="102" t="str">
        <f>IFERROR(AM11/AK11,"-")</f>
        <v>-</v>
      </c>
      <c r="AO11" s="103"/>
      <c r="AP11" s="104" t="str">
        <f>IFERROR(AO11/AK11,"-")</f>
        <v>-</v>
      </c>
      <c r="AQ11" s="105"/>
      <c r="AR11" s="105"/>
      <c r="AS11" s="105"/>
      <c r="AT11" s="106"/>
      <c r="AU11" s="107" t="str">
        <f>IF(M11=0,"",IF(AW11=0,"",(AW11/M11)))</f>
        <v/>
      </c>
      <c r="AV11" s="106"/>
      <c r="AW11" s="108" t="str">
        <f>IFERROR(AY11/AW11,"-")</f>
        <v>-</v>
      </c>
      <c r="AX11" s="109"/>
      <c r="AY11" s="110" t="str">
        <f>IFERROR(BA11/AW11,"-")</f>
        <v>-</v>
      </c>
      <c r="AZ11" s="111"/>
      <c r="BA11" s="111"/>
      <c r="BB11" s="111"/>
      <c r="BC11" s="112"/>
      <c r="BD11" s="113" t="str">
        <f>IF(M11=0,"",IF(BC11=0,"",(BC11/M11)))</f>
        <v/>
      </c>
      <c r="BE11" s="112"/>
      <c r="BF11" s="114" t="str">
        <f>IFERROR(BE11/BC11,"-")</f>
        <v>-</v>
      </c>
      <c r="BG11" s="115"/>
      <c r="BH11" s="116" t="str">
        <f>IFERROR(BG11/BC11,"-")</f>
        <v>-</v>
      </c>
      <c r="BI11" s="117"/>
      <c r="BJ11" s="117"/>
      <c r="BK11" s="117"/>
      <c r="BL11" s="119"/>
      <c r="BM11" s="120" t="str">
        <f>IF(M11=0,"",IF(BK11=0,"",(BK11/M11)))</f>
        <v/>
      </c>
      <c r="BN11" s="121"/>
      <c r="BO11" s="122" t="str">
        <f>IFERROR(BN11/BK11,"-")</f>
        <v>-</v>
      </c>
      <c r="BP11" s="123"/>
      <c r="BQ11" s="124" t="str">
        <f>IFERROR(BP11/BK11,"-")</f>
        <v>-</v>
      </c>
      <c r="BR11" s="125"/>
      <c r="BS11" s="125"/>
      <c r="BT11" s="125"/>
      <c r="BU11" s="126"/>
      <c r="BV11" s="127" t="str">
        <f>IF(M11=0,"",IF(BU11=0,"",(BU11/M11)))</f>
        <v/>
      </c>
      <c r="BW11" s="128"/>
      <c r="BX11" s="129" t="str">
        <f>IFERROR(BW11/BU11,"-")</f>
        <v>-</v>
      </c>
      <c r="BY11" s="130"/>
      <c r="BZ11" s="131" t="str">
        <f>IFERROR(BY11/BU11,"-")</f>
        <v>-</v>
      </c>
      <c r="CA11" s="132"/>
      <c r="CB11" s="132"/>
      <c r="CC11" s="132"/>
      <c r="CD11" s="133"/>
      <c r="CE11" s="134" t="str">
        <f>IF(M11=0,"",IF(CD11=0,"",(CD11/M11)))</f>
        <v/>
      </c>
      <c r="CF11" s="135"/>
      <c r="CG11" s="136" t="str">
        <f>IFERROR(CF11/CD11,"-")</f>
        <v>-</v>
      </c>
      <c r="CH11" s="137"/>
      <c r="CI11" s="138" t="str">
        <f>IFERROR(CH11/CD11,"-")</f>
        <v>-</v>
      </c>
      <c r="CJ11" s="139"/>
      <c r="CK11" s="139"/>
      <c r="CL11" s="139"/>
      <c r="CM11" s="140">
        <v>0</v>
      </c>
      <c r="CN11" s="141"/>
      <c r="CO11" s="141"/>
      <c r="CP11" s="141"/>
      <c r="CQ11" s="142" t="str">
        <f>IF(AND(CO11=0,CP11=0),"",IF(AND(CO11&lt;=100000,CP11&lt;=100000),"",IF(CO11/CN11&gt;0.7,"男高",IF(CP11/CN11&gt;0.7,"女高",""))))</f>
        <v/>
      </c>
    </row>
    <row r="12" spans="1:97">
      <c r="A12" s="79" t="str">
        <f>Z12</f>
        <v>0</v>
      </c>
      <c r="B12" s="189" t="s">
        <v>107</v>
      </c>
      <c r="C12" s="189"/>
      <c r="D12" s="189"/>
      <c r="E12" s="189" t="s">
        <v>61</v>
      </c>
      <c r="F12" s="89" t="s">
        <v>108</v>
      </c>
      <c r="G12" s="89" t="s">
        <v>94</v>
      </c>
      <c r="H12" s="181">
        <v>0</v>
      </c>
      <c r="I12" s="84">
        <v>1700</v>
      </c>
      <c r="J12" s="80">
        <v>0</v>
      </c>
      <c r="K12" s="80">
        <v>0</v>
      </c>
      <c r="L12" s="80">
        <v>0</v>
      </c>
      <c r="M12" s="93">
        <v>0</v>
      </c>
      <c r="N12" s="144">
        <v>0</v>
      </c>
      <c r="O12" s="81" t="str">
        <f>IFERROR(M12/L12,"-")</f>
        <v>-</v>
      </c>
      <c r="P12" s="80">
        <v>0</v>
      </c>
      <c r="Q12" s="80">
        <v>0</v>
      </c>
      <c r="R12" s="81" t="str">
        <f>IFERROR(P12/M12,"-")</f>
        <v>-</v>
      </c>
      <c r="S12" s="82" t="str">
        <f>IFERROR(H12/SUM(M12:M12),"-")</f>
        <v>-</v>
      </c>
      <c r="T12" s="83">
        <v>0</v>
      </c>
      <c r="U12" s="81" t="str">
        <f>IF(M12=0,"-",T12/M12)</f>
        <v>-</v>
      </c>
      <c r="V12" s="186"/>
      <c r="W12" s="187" t="str">
        <f>IFERROR(V12/M12,"-")</f>
        <v>-</v>
      </c>
      <c r="X12" s="187" t="str">
        <f>IFERROR(V12/T12,"-")</f>
        <v>-</v>
      </c>
      <c r="Y12" s="181">
        <f>SUM(V12:V12)-SUM(H12:H12)</f>
        <v>0</v>
      </c>
      <c r="Z12" s="85" t="str">
        <f>SUM(V12:V12)/SUM(H12:H12)</f>
        <v>0</v>
      </c>
      <c r="AA12" s="78"/>
      <c r="AB12" s="94"/>
      <c r="AC12" s="95" t="str">
        <f>IF(M12=0,"",IF(AB12=0,"",(AB12/M12)))</f>
        <v/>
      </c>
      <c r="AD12" s="94"/>
      <c r="AE12" s="96" t="str">
        <f>IFERROR(AD12/AB12,"-")</f>
        <v>-</v>
      </c>
      <c r="AF12" s="97"/>
      <c r="AG12" s="98" t="str">
        <f>IFERROR(AF12/AB12,"-")</f>
        <v>-</v>
      </c>
      <c r="AH12" s="99"/>
      <c r="AI12" s="99"/>
      <c r="AJ12" s="99"/>
      <c r="AK12" s="100"/>
      <c r="AL12" s="101" t="str">
        <f>IF(M12=0,"",IF(AK12=0,"",(AK12/M12)))</f>
        <v/>
      </c>
      <c r="AM12" s="100"/>
      <c r="AN12" s="102" t="str">
        <f>IFERROR(AM12/AK12,"-")</f>
        <v>-</v>
      </c>
      <c r="AO12" s="103"/>
      <c r="AP12" s="104" t="str">
        <f>IFERROR(AO12/AK12,"-")</f>
        <v>-</v>
      </c>
      <c r="AQ12" s="105"/>
      <c r="AR12" s="105"/>
      <c r="AS12" s="105"/>
      <c r="AT12" s="106"/>
      <c r="AU12" s="107" t="str">
        <f>IF(M12=0,"",IF(AW12=0,"",(AW12/M12)))</f>
        <v/>
      </c>
      <c r="AV12" s="106"/>
      <c r="AW12" s="108" t="str">
        <f>IFERROR(AY12/AW12,"-")</f>
        <v>-</v>
      </c>
      <c r="AX12" s="109"/>
      <c r="AY12" s="110" t="str">
        <f>IFERROR(BA12/AW12,"-")</f>
        <v>-</v>
      </c>
      <c r="AZ12" s="111"/>
      <c r="BA12" s="111"/>
      <c r="BB12" s="111"/>
      <c r="BC12" s="112"/>
      <c r="BD12" s="113" t="str">
        <f>IF(M12=0,"",IF(BC12=0,"",(BC12/M12)))</f>
        <v/>
      </c>
      <c r="BE12" s="112"/>
      <c r="BF12" s="114" t="str">
        <f>IFERROR(BE12/BC12,"-")</f>
        <v>-</v>
      </c>
      <c r="BG12" s="115"/>
      <c r="BH12" s="116" t="str">
        <f>IFERROR(BG12/BC12,"-")</f>
        <v>-</v>
      </c>
      <c r="BI12" s="117"/>
      <c r="BJ12" s="117"/>
      <c r="BK12" s="117"/>
      <c r="BL12" s="119"/>
      <c r="BM12" s="120" t="str">
        <f>IF(M12=0,"",IF(BK12=0,"",(BK12/M12)))</f>
        <v/>
      </c>
      <c r="BN12" s="121"/>
      <c r="BO12" s="122" t="str">
        <f>IFERROR(BN12/BK12,"-")</f>
        <v>-</v>
      </c>
      <c r="BP12" s="123"/>
      <c r="BQ12" s="124" t="str">
        <f>IFERROR(BP12/BK12,"-")</f>
        <v>-</v>
      </c>
      <c r="BR12" s="125"/>
      <c r="BS12" s="125"/>
      <c r="BT12" s="125"/>
      <c r="BU12" s="126"/>
      <c r="BV12" s="127" t="str">
        <f>IF(M12=0,"",IF(BU12=0,"",(BU12/M12)))</f>
        <v/>
      </c>
      <c r="BW12" s="128"/>
      <c r="BX12" s="129" t="str">
        <f>IFERROR(BW12/BU12,"-")</f>
        <v>-</v>
      </c>
      <c r="BY12" s="130"/>
      <c r="BZ12" s="131" t="str">
        <f>IFERROR(BY12/BU12,"-")</f>
        <v>-</v>
      </c>
      <c r="CA12" s="132"/>
      <c r="CB12" s="132"/>
      <c r="CC12" s="132"/>
      <c r="CD12" s="133"/>
      <c r="CE12" s="134" t="str">
        <f>IF(M12=0,"",IF(CD12=0,"",(CD12/M12)))</f>
        <v/>
      </c>
      <c r="CF12" s="135"/>
      <c r="CG12" s="136" t="str">
        <f>IFERROR(CF12/CD12,"-")</f>
        <v>-</v>
      </c>
      <c r="CH12" s="137"/>
      <c r="CI12" s="138" t="str">
        <f>IFERROR(CH12/CD12,"-")</f>
        <v>-</v>
      </c>
      <c r="CJ12" s="139"/>
      <c r="CK12" s="139"/>
      <c r="CL12" s="139"/>
      <c r="CM12" s="140">
        <v>0</v>
      </c>
      <c r="CN12" s="141"/>
      <c r="CO12" s="141"/>
      <c r="CP12" s="141"/>
      <c r="CQ12" s="142" t="str">
        <f>IF(AND(CO12=0,CP12=0),"",IF(AND(CO12&lt;=100000,CP12&lt;=100000),"",IF(CO12/CN12&gt;0.7,"男高",IF(CP12/CN12&gt;0.7,"女高",""))))</f>
        <v/>
      </c>
    </row>
    <row r="13" spans="1:97">
      <c r="A13" s="30"/>
      <c r="B13" s="86"/>
      <c r="C13" s="86"/>
      <c r="D13" s="87"/>
      <c r="E13" s="88"/>
      <c r="F13" s="89"/>
      <c r="G13" s="89"/>
      <c r="H13" s="182"/>
      <c r="I13" s="90"/>
      <c r="J13" s="34"/>
      <c r="K13" s="34"/>
      <c r="L13" s="31"/>
      <c r="M13" s="31"/>
      <c r="N13" s="31"/>
      <c r="O13" s="33"/>
      <c r="P13" s="33"/>
      <c r="Q13" s="31"/>
      <c r="R13" s="33"/>
      <c r="S13" s="25"/>
      <c r="T13" s="25"/>
      <c r="U13" s="25"/>
      <c r="V13" s="188"/>
      <c r="W13" s="188"/>
      <c r="X13" s="188"/>
      <c r="Y13" s="188"/>
      <c r="Z13" s="33"/>
      <c r="AA13" s="58"/>
      <c r="AB13" s="62"/>
      <c r="AC13" s="63"/>
      <c r="AD13" s="62"/>
      <c r="AE13" s="66"/>
      <c r="AF13" s="67"/>
      <c r="AG13" s="68"/>
      <c r="AH13" s="69"/>
      <c r="AI13" s="69"/>
      <c r="AJ13" s="69"/>
      <c r="AK13" s="62"/>
      <c r="AL13" s="63"/>
      <c r="AM13" s="62"/>
      <c r="AN13" s="66"/>
      <c r="AO13" s="67"/>
      <c r="AP13" s="68"/>
      <c r="AQ13" s="69"/>
      <c r="AR13" s="69"/>
      <c r="AS13" s="69"/>
      <c r="AT13" s="62"/>
      <c r="AU13" s="63"/>
      <c r="AV13" s="62"/>
      <c r="AW13" s="66"/>
      <c r="AX13" s="67"/>
      <c r="AY13" s="68"/>
      <c r="AZ13" s="69"/>
      <c r="BA13" s="69"/>
      <c r="BB13" s="69"/>
      <c r="BC13" s="62"/>
      <c r="BD13" s="63"/>
      <c r="BE13" s="62"/>
      <c r="BF13" s="66"/>
      <c r="BG13" s="67"/>
      <c r="BH13" s="68"/>
      <c r="BI13" s="69"/>
      <c r="BJ13" s="69"/>
      <c r="BK13" s="69"/>
      <c r="BL13" s="64"/>
      <c r="BM13" s="65"/>
      <c r="BN13" s="62"/>
      <c r="BO13" s="66"/>
      <c r="BP13" s="67"/>
      <c r="BQ13" s="68"/>
      <c r="BR13" s="69"/>
      <c r="BS13" s="69"/>
      <c r="BT13" s="69"/>
      <c r="BU13" s="64"/>
      <c r="BV13" s="65"/>
      <c r="BW13" s="62"/>
      <c r="BX13" s="66"/>
      <c r="BY13" s="67"/>
      <c r="BZ13" s="68"/>
      <c r="CA13" s="69"/>
      <c r="CB13" s="69"/>
      <c r="CC13" s="69"/>
      <c r="CD13" s="64"/>
      <c r="CE13" s="65"/>
      <c r="CF13" s="62"/>
      <c r="CG13" s="66"/>
      <c r="CH13" s="67"/>
      <c r="CI13" s="68"/>
      <c r="CJ13" s="69"/>
      <c r="CK13" s="69"/>
      <c r="CL13" s="69"/>
      <c r="CM13" s="70"/>
      <c r="CN13" s="67"/>
      <c r="CO13" s="67"/>
      <c r="CP13" s="67"/>
      <c r="CQ13" s="71"/>
    </row>
    <row r="14" spans="1:97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4"/>
      <c r="L14" s="31"/>
      <c r="M14" s="31"/>
      <c r="N14" s="31"/>
      <c r="O14" s="33"/>
      <c r="P14" s="33"/>
      <c r="Q14" s="31"/>
      <c r="R14" s="33"/>
      <c r="S14" s="25"/>
      <c r="T14" s="25"/>
      <c r="U14" s="25"/>
      <c r="V14" s="188"/>
      <c r="W14" s="188"/>
      <c r="X14" s="188"/>
      <c r="Y14" s="188"/>
      <c r="Z14" s="33"/>
      <c r="AA14" s="60"/>
      <c r="AB14" s="62"/>
      <c r="AC14" s="63"/>
      <c r="AD14" s="62"/>
      <c r="AE14" s="66"/>
      <c r="AF14" s="67"/>
      <c r="AG14" s="68"/>
      <c r="AH14" s="69"/>
      <c r="AI14" s="69"/>
      <c r="AJ14" s="69"/>
      <c r="AK14" s="62"/>
      <c r="AL14" s="63"/>
      <c r="AM14" s="62"/>
      <c r="AN14" s="66"/>
      <c r="AO14" s="67"/>
      <c r="AP14" s="68"/>
      <c r="AQ14" s="69"/>
      <c r="AR14" s="69"/>
      <c r="AS14" s="69"/>
      <c r="AT14" s="62"/>
      <c r="AU14" s="63"/>
      <c r="AV14" s="62"/>
      <c r="AW14" s="66"/>
      <c r="AX14" s="67"/>
      <c r="AY14" s="68"/>
      <c r="AZ14" s="69"/>
      <c r="BA14" s="69"/>
      <c r="BB14" s="69"/>
      <c r="BC14" s="62"/>
      <c r="BD14" s="63"/>
      <c r="BE14" s="62"/>
      <c r="BF14" s="66"/>
      <c r="BG14" s="67"/>
      <c r="BH14" s="68"/>
      <c r="BI14" s="69"/>
      <c r="BJ14" s="69"/>
      <c r="BK14" s="69"/>
      <c r="BL14" s="64"/>
      <c r="BM14" s="65"/>
      <c r="BN14" s="62"/>
      <c r="BO14" s="66"/>
      <c r="BP14" s="67"/>
      <c r="BQ14" s="68"/>
      <c r="BR14" s="69"/>
      <c r="BS14" s="69"/>
      <c r="BT14" s="69"/>
      <c r="BU14" s="64"/>
      <c r="BV14" s="65"/>
      <c r="BW14" s="62"/>
      <c r="BX14" s="66"/>
      <c r="BY14" s="67"/>
      <c r="BZ14" s="68"/>
      <c r="CA14" s="69"/>
      <c r="CB14" s="69"/>
      <c r="CC14" s="69"/>
      <c r="CD14" s="64"/>
      <c r="CE14" s="65"/>
      <c r="CF14" s="62"/>
      <c r="CG14" s="66"/>
      <c r="CH14" s="67"/>
      <c r="CI14" s="68"/>
      <c r="CJ14" s="69"/>
      <c r="CK14" s="69"/>
      <c r="CL14" s="69"/>
      <c r="CM14" s="70"/>
      <c r="CN14" s="67"/>
      <c r="CO14" s="67"/>
      <c r="CP14" s="67"/>
      <c r="CQ14" s="71"/>
    </row>
    <row r="15" spans="1:97">
      <c r="A15" s="19" t="str">
        <f>Z15</f>
        <v>0</v>
      </c>
      <c r="B15" s="41"/>
      <c r="C15" s="41"/>
      <c r="D15" s="41"/>
      <c r="E15" s="41"/>
      <c r="F15" s="40" t="s">
        <v>109</v>
      </c>
      <c r="G15" s="40"/>
      <c r="H15" s="184"/>
      <c r="I15" s="45"/>
      <c r="J15" s="41">
        <f>SUM(J6:J14)</f>
        <v>0</v>
      </c>
      <c r="K15" s="41">
        <f>SUM(K6:K14)</f>
        <v>0</v>
      </c>
      <c r="L15" s="41">
        <f>SUM(L6:L14)</f>
        <v>1204</v>
      </c>
      <c r="M15" s="41">
        <f>SUM(M6:M14)</f>
        <v>2</v>
      </c>
      <c r="N15" s="41">
        <f>SUM(N6:N14)</f>
        <v>2</v>
      </c>
      <c r="O15" s="42">
        <f>IFERROR(M15/L15,"-")</f>
        <v>0.0016611295681063</v>
      </c>
      <c r="P15" s="77">
        <f>SUM(P6:P14)</f>
        <v>0</v>
      </c>
      <c r="Q15" s="77">
        <f>SUM(Q6:Q14)</f>
        <v>2</v>
      </c>
      <c r="R15" s="42">
        <f>IFERROR(P15/M15,"-")</f>
        <v>0</v>
      </c>
      <c r="S15" s="43">
        <f>IFERROR(H15/M15,"-")</f>
        <v>0</v>
      </c>
      <c r="T15" s="44">
        <f>SUM(T6:T14)</f>
        <v>0</v>
      </c>
      <c r="U15" s="42">
        <f>IFERROR(T15/M15,"-")</f>
        <v>0</v>
      </c>
      <c r="V15" s="184">
        <f>SUM(V6:V14)</f>
        <v>0</v>
      </c>
      <c r="W15" s="184">
        <f>IFERROR(V15/M15,"-")</f>
        <v>0</v>
      </c>
      <c r="X15" s="184" t="str">
        <f>IFERROR(V15/T15,"-")</f>
        <v>-</v>
      </c>
      <c r="Y15" s="184">
        <f>V15-H15</f>
        <v>0</v>
      </c>
      <c r="Z15" s="46" t="str">
        <f>V15/H15</f>
        <v>0</v>
      </c>
      <c r="AA15" s="59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  <mergeCell ref="A12:A12"/>
    <mergeCell ref="H12:H12"/>
    <mergeCell ref="I12:I12"/>
    <mergeCell ref="S12:S12"/>
    <mergeCell ref="Y12:Y12"/>
    <mergeCell ref="Z12:Z12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110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111</v>
      </c>
      <c r="C6" s="189" t="s">
        <v>112</v>
      </c>
      <c r="D6" s="189" t="s">
        <v>113</v>
      </c>
      <c r="E6" s="189" t="s">
        <v>114</v>
      </c>
      <c r="F6" s="89" t="s">
        <v>115</v>
      </c>
      <c r="G6" s="89" t="s">
        <v>94</v>
      </c>
      <c r="H6" s="181">
        <v>0</v>
      </c>
      <c r="I6" s="80">
        <v>0</v>
      </c>
      <c r="J6" s="80">
        <v>0</v>
      </c>
      <c r="K6" s="80">
        <v>11900</v>
      </c>
      <c r="L6" s="93">
        <v>172</v>
      </c>
      <c r="M6" s="81">
        <f>IFERROR(L6/K6,"-")</f>
        <v>0.014453781512605</v>
      </c>
      <c r="N6" s="80">
        <v>1</v>
      </c>
      <c r="O6" s="80">
        <v>72</v>
      </c>
      <c r="P6" s="81">
        <f>IFERROR(N6/(L6),"-")</f>
        <v>0.0058139534883721</v>
      </c>
      <c r="Q6" s="82">
        <f>IFERROR(H6/SUM(L6:L6),"-")</f>
        <v>0</v>
      </c>
      <c r="R6" s="83">
        <v>16</v>
      </c>
      <c r="S6" s="81">
        <f>IF(L6=0,"-",R6/L6)</f>
        <v>0.093023255813953</v>
      </c>
      <c r="T6" s="186">
        <v>189000</v>
      </c>
      <c r="U6" s="187">
        <f>IFERROR(T6/L6,"-")</f>
        <v>1098.8372093023</v>
      </c>
      <c r="V6" s="187">
        <f>IFERROR(T6/R6,"-")</f>
        <v>11812.5</v>
      </c>
      <c r="W6" s="181">
        <f>SUM(T6:T6)-SUM(H6:H6)</f>
        <v>189000</v>
      </c>
      <c r="X6" s="85" t="str">
        <f>SUM(T6:T6)/SUM(H6:H6)</f>
        <v>0</v>
      </c>
      <c r="Y6" s="78"/>
      <c r="Z6" s="94">
        <v>1</v>
      </c>
      <c r="AA6" s="95">
        <f>IF(L6=0,"",IF(Z6=0,"",(Z6/L6)))</f>
        <v>0.0058139534883721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15</v>
      </c>
      <c r="AJ6" s="101">
        <f>IF(L6=0,"",IF(AI6=0,"",(AI6/L6)))</f>
        <v>0.087209302325581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43</v>
      </c>
      <c r="AS6" s="107">
        <f>IF(L6=0,"",IF(AR6=0,"",(AR6/L6)))</f>
        <v>0.25</v>
      </c>
      <c r="AT6" s="106">
        <v>3</v>
      </c>
      <c r="AU6" s="108">
        <f>IFERROR(AT6/AR6,"-")</f>
        <v>0.069767441860465</v>
      </c>
      <c r="AV6" s="109">
        <v>73000</v>
      </c>
      <c r="AW6" s="110">
        <f>IFERROR(AV6/AR6,"-")</f>
        <v>1697.6744186047</v>
      </c>
      <c r="AX6" s="111"/>
      <c r="AY6" s="111">
        <v>2</v>
      </c>
      <c r="AZ6" s="111">
        <v>1</v>
      </c>
      <c r="BA6" s="112">
        <v>54</v>
      </c>
      <c r="BB6" s="113">
        <f>IF(L6=0,"",IF(BA6=0,"",(BA6/L6)))</f>
        <v>0.31395348837209</v>
      </c>
      <c r="BC6" s="112">
        <v>4</v>
      </c>
      <c r="BD6" s="114">
        <f>IFERROR(BC6/BA6,"-")</f>
        <v>0.074074074074074</v>
      </c>
      <c r="BE6" s="115">
        <v>33000</v>
      </c>
      <c r="BF6" s="116">
        <f>IFERROR(BE6/BA6,"-")</f>
        <v>611.11111111111</v>
      </c>
      <c r="BG6" s="117">
        <v>1</v>
      </c>
      <c r="BH6" s="117">
        <v>1</v>
      </c>
      <c r="BI6" s="117">
        <v>2</v>
      </c>
      <c r="BJ6" s="119">
        <v>37</v>
      </c>
      <c r="BK6" s="120">
        <f>IF(L6=0,"",IF(BJ6=0,"",(BJ6/L6)))</f>
        <v>0.21511627906977</v>
      </c>
      <c r="BL6" s="121">
        <v>5</v>
      </c>
      <c r="BM6" s="122">
        <f>IFERROR(BL6/BJ6,"-")</f>
        <v>0.13513513513514</v>
      </c>
      <c r="BN6" s="123">
        <v>36000</v>
      </c>
      <c r="BO6" s="124">
        <f>IFERROR(BN6/BJ6,"-")</f>
        <v>972.97297297297</v>
      </c>
      <c r="BP6" s="125">
        <v>3</v>
      </c>
      <c r="BQ6" s="125">
        <v>1</v>
      </c>
      <c r="BR6" s="125">
        <v>1</v>
      </c>
      <c r="BS6" s="126">
        <v>19</v>
      </c>
      <c r="BT6" s="127">
        <f>IF(L6=0,"",IF(BS6=0,"",(BS6/L6)))</f>
        <v>0.11046511627907</v>
      </c>
      <c r="BU6" s="128">
        <v>4</v>
      </c>
      <c r="BV6" s="129">
        <f>IFERROR(BU6/BS6,"-")</f>
        <v>0.21052631578947</v>
      </c>
      <c r="BW6" s="130">
        <v>47000</v>
      </c>
      <c r="BX6" s="131">
        <f>IFERROR(BW6/BS6,"-")</f>
        <v>2473.6842105263</v>
      </c>
      <c r="BY6" s="132">
        <v>1</v>
      </c>
      <c r="BZ6" s="132"/>
      <c r="CA6" s="132">
        <v>3</v>
      </c>
      <c r="CB6" s="133">
        <v>3</v>
      </c>
      <c r="CC6" s="134">
        <f>IF(L6=0,"",IF(CB6=0,"",(CB6/L6)))</f>
        <v>0.017441860465116</v>
      </c>
      <c r="CD6" s="135"/>
      <c r="CE6" s="136">
        <f>IFERROR(CD6/CB6,"-")</f>
        <v>0</v>
      </c>
      <c r="CF6" s="137"/>
      <c r="CG6" s="138">
        <f>IFERROR(CF6/CB6,"-")</f>
        <v>0</v>
      </c>
      <c r="CH6" s="139"/>
      <c r="CI6" s="139"/>
      <c r="CJ6" s="139"/>
      <c r="CK6" s="140">
        <v>16</v>
      </c>
      <c r="CL6" s="141">
        <v>189000</v>
      </c>
      <c r="CM6" s="141">
        <v>20000</v>
      </c>
      <c r="CN6" s="141">
        <v>57000</v>
      </c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1.499664212909</v>
      </c>
      <c r="B7" s="189" t="s">
        <v>116</v>
      </c>
      <c r="C7" s="189" t="s">
        <v>96</v>
      </c>
      <c r="D7" s="189" t="s">
        <v>117</v>
      </c>
      <c r="E7" s="189" t="s">
        <v>118</v>
      </c>
      <c r="F7" s="89" t="s">
        <v>119</v>
      </c>
      <c r="G7" s="89" t="s">
        <v>94</v>
      </c>
      <c r="H7" s="181">
        <v>7756403</v>
      </c>
      <c r="I7" s="80">
        <v>0</v>
      </c>
      <c r="J7" s="80">
        <v>0</v>
      </c>
      <c r="K7" s="80">
        <v>394211</v>
      </c>
      <c r="L7" s="93">
        <v>2568</v>
      </c>
      <c r="M7" s="81">
        <f>IFERROR(L7/K7,"-")</f>
        <v>0.0065142778867155</v>
      </c>
      <c r="N7" s="80">
        <v>71</v>
      </c>
      <c r="O7" s="80">
        <v>1181</v>
      </c>
      <c r="P7" s="81">
        <f>IFERROR(N7/(L7),"-")</f>
        <v>0.027647975077882</v>
      </c>
      <c r="Q7" s="82">
        <f>IFERROR(H7/SUM(L7:L7),"-")</f>
        <v>3020.406152648</v>
      </c>
      <c r="R7" s="83">
        <v>251</v>
      </c>
      <c r="S7" s="81">
        <f>IF(L7=0,"-",R7/L7)</f>
        <v>0.097741433021807</v>
      </c>
      <c r="T7" s="186">
        <v>11632000</v>
      </c>
      <c r="U7" s="187">
        <f>IFERROR(T7/L7,"-")</f>
        <v>4529.5950155763</v>
      </c>
      <c r="V7" s="187">
        <f>IFERROR(T7/R7,"-")</f>
        <v>46342.629482072</v>
      </c>
      <c r="W7" s="181">
        <f>SUM(T7:T7)-SUM(H7:H7)</f>
        <v>3875597</v>
      </c>
      <c r="X7" s="85">
        <f>SUM(T7:T7)/SUM(H7:H7)</f>
        <v>1.499664212909</v>
      </c>
      <c r="Y7" s="78"/>
      <c r="Z7" s="94">
        <v>7</v>
      </c>
      <c r="AA7" s="95">
        <f>IF(L7=0,"",IF(Z7=0,"",(Z7/L7)))</f>
        <v>0.0027258566978193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63</v>
      </c>
      <c r="AJ7" s="101">
        <f>IF(L7=0,"",IF(AI7=0,"",(AI7/L7)))</f>
        <v>0.024532710280374</v>
      </c>
      <c r="AK7" s="100">
        <v>1</v>
      </c>
      <c r="AL7" s="102">
        <f>IFERROR(AK7/AI7,"-")</f>
        <v>0.015873015873016</v>
      </c>
      <c r="AM7" s="103">
        <v>5000</v>
      </c>
      <c r="AN7" s="104">
        <f>IFERROR(AM7/AI7,"-")</f>
        <v>79.365079365079</v>
      </c>
      <c r="AO7" s="105">
        <v>1</v>
      </c>
      <c r="AP7" s="105"/>
      <c r="AQ7" s="105"/>
      <c r="AR7" s="106">
        <v>138</v>
      </c>
      <c r="AS7" s="107">
        <f>IF(L7=0,"",IF(AR7=0,"",(AR7/L7)))</f>
        <v>0.053738317757009</v>
      </c>
      <c r="AT7" s="106">
        <v>9</v>
      </c>
      <c r="AU7" s="108">
        <f>IFERROR(AT7/AR7,"-")</f>
        <v>0.065217391304348</v>
      </c>
      <c r="AV7" s="109">
        <v>68000</v>
      </c>
      <c r="AW7" s="110">
        <f>IFERROR(AV7/AR7,"-")</f>
        <v>492.75362318841</v>
      </c>
      <c r="AX7" s="111">
        <v>4</v>
      </c>
      <c r="AY7" s="111">
        <v>4</v>
      </c>
      <c r="AZ7" s="111">
        <v>1</v>
      </c>
      <c r="BA7" s="112">
        <v>1134</v>
      </c>
      <c r="BB7" s="113">
        <f>IF(L7=0,"",IF(BA7=0,"",(BA7/L7)))</f>
        <v>0.44158878504673</v>
      </c>
      <c r="BC7" s="112">
        <v>73</v>
      </c>
      <c r="BD7" s="114">
        <f>IFERROR(BC7/BA7,"-")</f>
        <v>0.064373897707231</v>
      </c>
      <c r="BE7" s="115">
        <v>2348000</v>
      </c>
      <c r="BF7" s="116">
        <f>IFERROR(BE7/BA7,"-")</f>
        <v>2070.5467372134</v>
      </c>
      <c r="BG7" s="117">
        <v>31</v>
      </c>
      <c r="BH7" s="117">
        <v>19</v>
      </c>
      <c r="BI7" s="117">
        <v>23</v>
      </c>
      <c r="BJ7" s="119">
        <v>826</v>
      </c>
      <c r="BK7" s="120">
        <f>IF(L7=0,"",IF(BJ7=0,"",(BJ7/L7)))</f>
        <v>0.32165109034268</v>
      </c>
      <c r="BL7" s="121">
        <v>90</v>
      </c>
      <c r="BM7" s="122">
        <f>IFERROR(BL7/BJ7,"-")</f>
        <v>0.1089588377724</v>
      </c>
      <c r="BN7" s="123">
        <v>3722000</v>
      </c>
      <c r="BO7" s="124">
        <f>IFERROR(BN7/BJ7,"-")</f>
        <v>4506.0532687651</v>
      </c>
      <c r="BP7" s="125">
        <v>40</v>
      </c>
      <c r="BQ7" s="125">
        <v>18</v>
      </c>
      <c r="BR7" s="125">
        <v>32</v>
      </c>
      <c r="BS7" s="126">
        <v>344</v>
      </c>
      <c r="BT7" s="127">
        <f>IF(L7=0,"",IF(BS7=0,"",(BS7/L7)))</f>
        <v>0.13395638629283</v>
      </c>
      <c r="BU7" s="128">
        <v>68</v>
      </c>
      <c r="BV7" s="129">
        <f>IFERROR(BU7/BS7,"-")</f>
        <v>0.19767441860465</v>
      </c>
      <c r="BW7" s="130">
        <v>5193000</v>
      </c>
      <c r="BX7" s="131">
        <f>IFERROR(BW7/BS7,"-")</f>
        <v>15095.930232558</v>
      </c>
      <c r="BY7" s="132">
        <v>18</v>
      </c>
      <c r="BZ7" s="132">
        <v>10</v>
      </c>
      <c r="CA7" s="132">
        <v>40</v>
      </c>
      <c r="CB7" s="133">
        <v>56</v>
      </c>
      <c r="CC7" s="134">
        <f>IF(L7=0,"",IF(CB7=0,"",(CB7/L7)))</f>
        <v>0.021806853582555</v>
      </c>
      <c r="CD7" s="135">
        <v>10</v>
      </c>
      <c r="CE7" s="136">
        <f>IFERROR(CD7/CB7,"-")</f>
        <v>0.17857142857143</v>
      </c>
      <c r="CF7" s="137">
        <v>296000</v>
      </c>
      <c r="CG7" s="138">
        <f>IFERROR(CF7/CB7,"-")</f>
        <v>5285.7142857143</v>
      </c>
      <c r="CH7" s="139">
        <v>2</v>
      </c>
      <c r="CI7" s="139">
        <v>3</v>
      </c>
      <c r="CJ7" s="139">
        <v>5</v>
      </c>
      <c r="CK7" s="140">
        <v>251</v>
      </c>
      <c r="CL7" s="141">
        <v>11632000</v>
      </c>
      <c r="CM7" s="141">
        <v>1097000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120</v>
      </c>
      <c r="C8" s="189" t="s">
        <v>96</v>
      </c>
      <c r="D8" s="189" t="s">
        <v>117</v>
      </c>
      <c r="E8" s="189" t="s">
        <v>118</v>
      </c>
      <c r="F8" s="89" t="s">
        <v>121</v>
      </c>
      <c r="G8" s="89" t="s">
        <v>94</v>
      </c>
      <c r="H8" s="181">
        <v>0</v>
      </c>
      <c r="I8" s="80">
        <v>0</v>
      </c>
      <c r="J8" s="80">
        <v>0</v>
      </c>
      <c r="K8" s="80">
        <v>0</v>
      </c>
      <c r="L8" s="93">
        <v>0</v>
      </c>
      <c r="M8" s="81" t="str">
        <f>IFERROR(L8/K8,"-")</f>
        <v>-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2.599533708641</v>
      </c>
      <c r="B9" s="189" t="s">
        <v>122</v>
      </c>
      <c r="C9" s="189" t="s">
        <v>96</v>
      </c>
      <c r="D9" s="189" t="s">
        <v>117</v>
      </c>
      <c r="E9" s="189" t="s">
        <v>118</v>
      </c>
      <c r="F9" s="89" t="s">
        <v>123</v>
      </c>
      <c r="G9" s="89" t="s">
        <v>94</v>
      </c>
      <c r="H9" s="181">
        <v>492396</v>
      </c>
      <c r="I9" s="80">
        <v>0</v>
      </c>
      <c r="J9" s="80">
        <v>0</v>
      </c>
      <c r="K9" s="80">
        <v>11238</v>
      </c>
      <c r="L9" s="93">
        <v>210</v>
      </c>
      <c r="M9" s="81">
        <f>IFERROR(L9/K9,"-")</f>
        <v>0.018686599038975</v>
      </c>
      <c r="N9" s="80">
        <v>3</v>
      </c>
      <c r="O9" s="80">
        <v>88</v>
      </c>
      <c r="P9" s="81">
        <f>IFERROR(N9/(L9),"-")</f>
        <v>0.014285714285714</v>
      </c>
      <c r="Q9" s="82">
        <f>IFERROR(H9/SUM(L9:L9),"-")</f>
        <v>2344.7428571429</v>
      </c>
      <c r="R9" s="83">
        <v>21</v>
      </c>
      <c r="S9" s="81">
        <f>IF(L9=0,"-",R9/L9)</f>
        <v>0.1</v>
      </c>
      <c r="T9" s="186">
        <v>1280000</v>
      </c>
      <c r="U9" s="187">
        <f>IFERROR(T9/L9,"-")</f>
        <v>6095.2380952381</v>
      </c>
      <c r="V9" s="187">
        <f>IFERROR(T9/R9,"-")</f>
        <v>60952.380952381</v>
      </c>
      <c r="W9" s="181">
        <f>SUM(T9:T9)-SUM(H9:H9)</f>
        <v>787604</v>
      </c>
      <c r="X9" s="85">
        <f>SUM(T9:T9)/SUM(H9:H9)</f>
        <v>2.599533708641</v>
      </c>
      <c r="Y9" s="78"/>
      <c r="Z9" s="94">
        <v>9</v>
      </c>
      <c r="AA9" s="95">
        <f>IF(L9=0,"",IF(Z9=0,"",(Z9/L9)))</f>
        <v>0.042857142857143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26</v>
      </c>
      <c r="AJ9" s="101">
        <f>IF(L9=0,"",IF(AI9=0,"",(AI9/L9)))</f>
        <v>0.12380952380952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20</v>
      </c>
      <c r="AS9" s="107">
        <f>IF(L9=0,"",IF(AR9=0,"",(AR9/L9)))</f>
        <v>0.095238095238095</v>
      </c>
      <c r="AT9" s="106">
        <v>3</v>
      </c>
      <c r="AU9" s="108">
        <f>IFERROR(AT9/AR9,"-")</f>
        <v>0.15</v>
      </c>
      <c r="AV9" s="109">
        <v>39000</v>
      </c>
      <c r="AW9" s="110">
        <f>IFERROR(AV9/AR9,"-")</f>
        <v>1950</v>
      </c>
      <c r="AX9" s="111">
        <v>1</v>
      </c>
      <c r="AY9" s="111">
        <v>1</v>
      </c>
      <c r="AZ9" s="111">
        <v>1</v>
      </c>
      <c r="BA9" s="112">
        <v>34</v>
      </c>
      <c r="BB9" s="113">
        <f>IF(L9=0,"",IF(BA9=0,"",(BA9/L9)))</f>
        <v>0.16190476190476</v>
      </c>
      <c r="BC9" s="112">
        <v>1</v>
      </c>
      <c r="BD9" s="114">
        <f>IFERROR(BC9/BA9,"-")</f>
        <v>0.029411764705882</v>
      </c>
      <c r="BE9" s="115">
        <v>2000</v>
      </c>
      <c r="BF9" s="116">
        <f>IFERROR(BE9/BA9,"-")</f>
        <v>58.823529411765</v>
      </c>
      <c r="BG9" s="117">
        <v>1</v>
      </c>
      <c r="BH9" s="117"/>
      <c r="BI9" s="117"/>
      <c r="BJ9" s="119">
        <v>70</v>
      </c>
      <c r="BK9" s="120">
        <f>IF(L9=0,"",IF(BJ9=0,"",(BJ9/L9)))</f>
        <v>0.33333333333333</v>
      </c>
      <c r="BL9" s="121">
        <v>6</v>
      </c>
      <c r="BM9" s="122">
        <f>IFERROR(BL9/BJ9,"-")</f>
        <v>0.085714285714286</v>
      </c>
      <c r="BN9" s="123">
        <v>386000</v>
      </c>
      <c r="BO9" s="124">
        <f>IFERROR(BN9/BJ9,"-")</f>
        <v>5514.2857142857</v>
      </c>
      <c r="BP9" s="125">
        <v>2</v>
      </c>
      <c r="BQ9" s="125"/>
      <c r="BR9" s="125">
        <v>4</v>
      </c>
      <c r="BS9" s="126">
        <v>40</v>
      </c>
      <c r="BT9" s="127">
        <f>IF(L9=0,"",IF(BS9=0,"",(BS9/L9)))</f>
        <v>0.19047619047619</v>
      </c>
      <c r="BU9" s="128">
        <v>7</v>
      </c>
      <c r="BV9" s="129">
        <f>IFERROR(BU9/BS9,"-")</f>
        <v>0.175</v>
      </c>
      <c r="BW9" s="130">
        <v>163000</v>
      </c>
      <c r="BX9" s="131">
        <f>IFERROR(BW9/BS9,"-")</f>
        <v>4075</v>
      </c>
      <c r="BY9" s="132">
        <v>1</v>
      </c>
      <c r="BZ9" s="132">
        <v>1</v>
      </c>
      <c r="CA9" s="132">
        <v>5</v>
      </c>
      <c r="CB9" s="133">
        <v>11</v>
      </c>
      <c r="CC9" s="134">
        <f>IF(L9=0,"",IF(CB9=0,"",(CB9/L9)))</f>
        <v>0.052380952380952</v>
      </c>
      <c r="CD9" s="135">
        <v>4</v>
      </c>
      <c r="CE9" s="136">
        <f>IFERROR(CD9/CB9,"-")</f>
        <v>0.36363636363636</v>
      </c>
      <c r="CF9" s="137">
        <v>690000</v>
      </c>
      <c r="CG9" s="138">
        <f>IFERROR(CF9/CB9,"-")</f>
        <v>62727.272727273</v>
      </c>
      <c r="CH9" s="139">
        <v>1</v>
      </c>
      <c r="CI9" s="139"/>
      <c r="CJ9" s="139">
        <v>3</v>
      </c>
      <c r="CK9" s="140">
        <v>21</v>
      </c>
      <c r="CL9" s="141">
        <v>1280000</v>
      </c>
      <c r="CM9" s="141">
        <v>630000</v>
      </c>
      <c r="CN9" s="141">
        <v>3000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124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417349</v>
      </c>
      <c r="L12" s="41">
        <f>SUM(L6:L11)</f>
        <v>2950</v>
      </c>
      <c r="M12" s="42">
        <f>IFERROR(L12/K12,"-")</f>
        <v>0.0070684247476333</v>
      </c>
      <c r="N12" s="77">
        <f>SUM(N6:N11)</f>
        <v>75</v>
      </c>
      <c r="O12" s="77">
        <f>SUM(O6:O11)</f>
        <v>1341</v>
      </c>
      <c r="P12" s="42">
        <f>IFERROR(N12/L12,"-")</f>
        <v>0.025423728813559</v>
      </c>
      <c r="Q12" s="43">
        <f>IFERROR(H12/L12,"-")</f>
        <v>0</v>
      </c>
      <c r="R12" s="44">
        <f>SUM(R6:R11)</f>
        <v>288</v>
      </c>
      <c r="S12" s="42">
        <f>IFERROR(R12/L12,"-")</f>
        <v>0.097627118644068</v>
      </c>
      <c r="T12" s="184">
        <f>SUM(T6:T11)</f>
        <v>13101000</v>
      </c>
      <c r="U12" s="184">
        <f>IFERROR(T12/L12,"-")</f>
        <v>4441.0169491525</v>
      </c>
      <c r="V12" s="184">
        <f>IFERROR(T12/R12,"-")</f>
        <v>45489.583333333</v>
      </c>
      <c r="W12" s="184">
        <f>T12-H12</f>
        <v>13101000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125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126</v>
      </c>
      <c r="C6" s="189" t="s">
        <v>96</v>
      </c>
      <c r="D6" s="189" t="s">
        <v>127</v>
      </c>
      <c r="E6" s="189" t="s">
        <v>128</v>
      </c>
      <c r="F6" s="89" t="s">
        <v>129</v>
      </c>
      <c r="G6" s="89" t="s">
        <v>94</v>
      </c>
      <c r="H6" s="181">
        <v>0</v>
      </c>
      <c r="I6" s="80">
        <v>0</v>
      </c>
      <c r="J6" s="80">
        <v>0</v>
      </c>
      <c r="K6" s="80">
        <v>0</v>
      </c>
      <c r="L6" s="93">
        <v>4</v>
      </c>
      <c r="M6" s="81" t="str">
        <f>IFERROR(L6/K6,"-")</f>
        <v>-</v>
      </c>
      <c r="N6" s="80">
        <v>0</v>
      </c>
      <c r="O6" s="80">
        <v>1</v>
      </c>
      <c r="P6" s="81">
        <f>IFERROR(N6/(L6),"-")</f>
        <v>0</v>
      </c>
      <c r="Q6" s="82">
        <f>IFERROR(H6/SUM(L6:L6),"-")</f>
        <v>0</v>
      </c>
      <c r="R6" s="83">
        <v>1</v>
      </c>
      <c r="S6" s="81">
        <f>IF(L6=0,"-",R6/L6)</f>
        <v>0.25</v>
      </c>
      <c r="T6" s="186">
        <v>4200</v>
      </c>
      <c r="U6" s="187">
        <f>IFERROR(T6/L6,"-")</f>
        <v>1050</v>
      </c>
      <c r="V6" s="187">
        <f>IFERROR(T6/R6,"-")</f>
        <v>4200</v>
      </c>
      <c r="W6" s="181">
        <f>SUM(T6:T6)-SUM(H6:H6)</f>
        <v>4200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0.25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0.25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2</v>
      </c>
      <c r="BB6" s="113">
        <f>IF(L6=0,"",IF(BA6=0,"",(BA6/L6)))</f>
        <v>0.5</v>
      </c>
      <c r="BC6" s="112">
        <v>1</v>
      </c>
      <c r="BD6" s="114">
        <f>IFERROR(BC6/BA6,"-")</f>
        <v>0.5</v>
      </c>
      <c r="BE6" s="115">
        <v>4200</v>
      </c>
      <c r="BF6" s="116">
        <f>IFERROR(BE6/BA6,"-")</f>
        <v>2100</v>
      </c>
      <c r="BG6" s="117"/>
      <c r="BH6" s="117">
        <v>1</v>
      </c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1</v>
      </c>
      <c r="CL6" s="141">
        <v>4200</v>
      </c>
      <c r="CM6" s="141">
        <v>4200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130</v>
      </c>
      <c r="C7" s="189" t="s">
        <v>96</v>
      </c>
      <c r="D7" s="189" t="s">
        <v>127</v>
      </c>
      <c r="E7" s="189" t="s">
        <v>128</v>
      </c>
      <c r="F7" s="89" t="s">
        <v>131</v>
      </c>
      <c r="G7" s="89" t="s">
        <v>94</v>
      </c>
      <c r="H7" s="181">
        <v>0</v>
      </c>
      <c r="I7" s="80">
        <v>0</v>
      </c>
      <c r="J7" s="80">
        <v>0</v>
      </c>
      <c r="K7" s="80">
        <v>0</v>
      </c>
      <c r="L7" s="93">
        <v>35</v>
      </c>
      <c r="M7" s="81" t="str">
        <f>IFERROR(L7/K7,"-")</f>
        <v>-</v>
      </c>
      <c r="N7" s="80">
        <v>0</v>
      </c>
      <c r="O7" s="80">
        <v>9</v>
      </c>
      <c r="P7" s="81">
        <f>IFERROR(N7/(L7),"-")</f>
        <v>0</v>
      </c>
      <c r="Q7" s="82">
        <f>IFERROR(H7/SUM(L7:L7),"-")</f>
        <v>0</v>
      </c>
      <c r="R7" s="83">
        <v>2</v>
      </c>
      <c r="S7" s="81">
        <f>IF(L7=0,"-",R7/L7)</f>
        <v>0.057142857142857</v>
      </c>
      <c r="T7" s="186">
        <v>244400</v>
      </c>
      <c r="U7" s="187">
        <f>IFERROR(T7/L7,"-")</f>
        <v>6982.8571428571</v>
      </c>
      <c r="V7" s="187">
        <f>IFERROR(T7/R7,"-")</f>
        <v>122200</v>
      </c>
      <c r="W7" s="181">
        <f>SUM(T7:T7)-SUM(H7:H7)</f>
        <v>244400</v>
      </c>
      <c r="X7" s="85" t="str">
        <f>SUM(T7:T7)/SUM(H7:H7)</f>
        <v>0</v>
      </c>
      <c r="Y7" s="78"/>
      <c r="Z7" s="94">
        <v>10</v>
      </c>
      <c r="AA7" s="95">
        <f>IF(L7=0,"",IF(Z7=0,"",(Z7/L7)))</f>
        <v>0.28571428571429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5</v>
      </c>
      <c r="AJ7" s="101">
        <f>IF(L7=0,"",IF(AI7=0,"",(AI7/L7)))</f>
        <v>0.14285714285714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7</v>
      </c>
      <c r="AS7" s="107">
        <f>IF(L7=0,"",IF(AR7=0,"",(AR7/L7)))</f>
        <v>0.2</v>
      </c>
      <c r="AT7" s="106">
        <v>1</v>
      </c>
      <c r="AU7" s="108">
        <f>IFERROR(AT7/AR7,"-")</f>
        <v>0.14285714285714</v>
      </c>
      <c r="AV7" s="109">
        <v>3000</v>
      </c>
      <c r="AW7" s="110">
        <f>IFERROR(AV7/AR7,"-")</f>
        <v>428.57142857143</v>
      </c>
      <c r="AX7" s="111">
        <v>1</v>
      </c>
      <c r="AY7" s="111"/>
      <c r="AZ7" s="111"/>
      <c r="BA7" s="112">
        <v>10</v>
      </c>
      <c r="BB7" s="113">
        <f>IF(L7=0,"",IF(BA7=0,"",(BA7/L7)))</f>
        <v>0.28571428571429</v>
      </c>
      <c r="BC7" s="112">
        <v>1</v>
      </c>
      <c r="BD7" s="114">
        <f>IFERROR(BC7/BA7,"-")</f>
        <v>0.1</v>
      </c>
      <c r="BE7" s="115">
        <v>241400</v>
      </c>
      <c r="BF7" s="116">
        <f>IFERROR(BE7/BA7,"-")</f>
        <v>24140</v>
      </c>
      <c r="BG7" s="117"/>
      <c r="BH7" s="117"/>
      <c r="BI7" s="117">
        <v>1</v>
      </c>
      <c r="BJ7" s="119">
        <v>2</v>
      </c>
      <c r="BK7" s="120">
        <f>IF(L7=0,"",IF(BJ7=0,"",(BJ7/L7)))</f>
        <v>0.057142857142857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>
        <v>1</v>
      </c>
      <c r="BT7" s="127">
        <f>IF(L7=0,"",IF(BS7=0,"",(BS7/L7)))</f>
        <v>0.028571428571429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2</v>
      </c>
      <c r="CL7" s="141">
        <v>244400</v>
      </c>
      <c r="CM7" s="141">
        <v>241400</v>
      </c>
      <c r="CN7" s="141"/>
      <c r="CO7" s="142" t="str">
        <f>IF(AND(CM7=0,CN7=0),"",IF(AND(CM7&lt;=100000,CN7&lt;=100000),"",IF(CM7/CL7&gt;0.7,"男高",IF(CN7/CL7&gt;0.7,"女高",""))))</f>
        <v>男高</v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132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39</v>
      </c>
      <c r="M10" s="42" t="str">
        <f>IFERROR(L10/K10,"-")</f>
        <v>-</v>
      </c>
      <c r="N10" s="77">
        <f>SUM(N6:N9)</f>
        <v>0</v>
      </c>
      <c r="O10" s="77">
        <f>SUM(O6:O9)</f>
        <v>10</v>
      </c>
      <c r="P10" s="42">
        <f>IFERROR(N10/L10,"-")</f>
        <v>0</v>
      </c>
      <c r="Q10" s="43">
        <f>IFERROR(H10/L10,"-")</f>
        <v>0</v>
      </c>
      <c r="R10" s="44">
        <f>SUM(R6:R9)</f>
        <v>3</v>
      </c>
      <c r="S10" s="42">
        <f>IFERROR(R10/L10,"-")</f>
        <v>0.076923076923077</v>
      </c>
      <c r="T10" s="184">
        <f>SUM(T6:T9)</f>
        <v>248600</v>
      </c>
      <c r="U10" s="184">
        <f>IFERROR(T10/L10,"-")</f>
        <v>6374.358974359</v>
      </c>
      <c r="V10" s="184">
        <f>IFERROR(T10/R10,"-")</f>
        <v>82866.666666667</v>
      </c>
      <c r="W10" s="184">
        <f>T10-H10</f>
        <v>248600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