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<sst xmlns="http://schemas.openxmlformats.org/spreadsheetml/2006/main" uniqueCount="132">
  <si>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</si>
  <si>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</si>
  <si>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</si>
  <si>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</si>
  <si>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</si>
  <si>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</si>
  <si>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</si>
  <si>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</si>
  <si>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</si>
  <si>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</si>
  <si>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</si>
  <si>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</si>
  <si>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</si>
  <si>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</si>
  <si>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</si>
  <si>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</si>
  <si>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</si>
  <si>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</si>
  <si>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</si>
  <si>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</si>
  <si>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</si>
  <si>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</si>
  <si>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</si>
  <si>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</si>
  <si>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</si>
  <si>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</si>
  <si>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</si>
  <si>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</si>
  <si>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</si>
  <si>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</si>
  <si>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</si>
  <si>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</si>
  <si>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</si>
  <si>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</si>
  <si>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</si>
  <si>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</si>
  <si>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</si>
  <si>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</si>
  <si>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</si>
  <si>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</si>
  <si>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</si>
  <si>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</si>
  <si>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</si>
  <si>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</si>
  <si>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</si>
  <si>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</si>
  <si>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</si>
  <si>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</si>
  <si>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</si>
  <si>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</si>
  <si>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</si>
  <si>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</si>
  <si>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</si>
  <si>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</si>
  <si>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</si>
  <si>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</si>
  <si>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</si>
  <si>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sms_a1091</t>
  </si>
  <si>
    <t>アドライヴ</t>
  </si>
  <si>
    <t>コアマガジン</t>
  </si>
  <si>
    <t>5P元祖（妃さん）</t>
  </si>
  <si>
    <t>i38</t>
  </si>
  <si>
    <t>実話BUNKA超タブー</t>
  </si>
  <si>
    <t>1C5P</t>
  </si>
  <si>
    <t>10月02日(土)</t>
  </si>
  <si>
    <t>smss2351</t>
  </si>
  <si>
    <t>空電</t>
  </si>
  <si>
    <t>sms_a1092</t>
  </si>
  <si>
    <t>大洋図書</t>
  </si>
  <si>
    <t>臨時増刊ラヴァーズ</t>
  </si>
  <si>
    <t>10月23日(土)</t>
  </si>
  <si>
    <t>smss2352</t>
  </si>
  <si>
    <t>雑誌 TOTAL</t>
  </si>
  <si>
    <t>●DVD 広告</t>
  </si>
  <si>
    <t>sms_a1090</t>
  </si>
  <si>
    <t>三和出版</t>
  </si>
  <si>
    <t>DVD4コマ</t>
  </si>
  <si>
    <t>A4変形判、CVS日版PB、980円、4c64P、10万部</t>
  </si>
  <si>
    <t>mv20i</t>
  </si>
  <si>
    <t>人妻日和</t>
  </si>
  <si>
    <t>DVD袋表4C</t>
  </si>
  <si>
    <t>10月07日(木)</t>
  </si>
  <si>
    <t>smss2350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</si>
  <si>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</si>
  <si>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</si>
  <si>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</si>
  <si>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</si>
  <si>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</si>
  <si>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</si>
  <si>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</si>
  <si>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</si>
  <si>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</si>
  <si>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10/1～10/31</t>
  </si>
  <si>
    <t>m_retry</t>
  </si>
  <si>
    <t>ADIT</t>
  </si>
  <si>
    <t>Retry</t>
  </si>
  <si>
    <t>エラーユーザーマルチ</t>
  </si>
  <si>
    <t>sms_opt001</t>
  </si>
  <si>
    <t>ゼロチャ</t>
  </si>
  <si>
    <t>10/21～10/31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</si>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</sst>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190" t="s">
        <v>64</v>
      </c>
      <c r="K6" s="181">
        <v>65000</v>
      </c>
      <c r="L6" s="80">
        <v>0</v>
      </c>
      <c r="M6" s="80">
        <v>0</v>
      </c>
      <c r="N6" s="80">
        <v>15</v>
      </c>
      <c r="O6" s="91">
        <v>3</v>
      </c>
      <c r="P6" s="92">
        <v>0</v>
      </c>
      <c r="Q6" s="93">
        <f>O6+P6</f>
        <v>3</v>
      </c>
      <c r="R6" s="81">
        <f>IFERROR(Q6/N6,"-")</f>
        <v>0.2</v>
      </c>
      <c r="S6" s="80">
        <v>0</v>
      </c>
      <c r="T6" s="80">
        <v>0</v>
      </c>
      <c r="U6" s="81">
        <f>IFERROR(T6/(Q6),"-")</f>
        <v>0</v>
      </c>
      <c r="V6" s="82">
        <f>IFERROR(K6/SUM(Q6:Q7),"-")</f>
        <v>7222.2222222222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-65000</v>
      </c>
      <c r="AC6" s="85">
        <f>SUM(Y6:Y7)/SUM(K6:K7)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0.33333333333333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0.33333333333333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28</v>
      </c>
      <c r="O7" s="91">
        <v>6</v>
      </c>
      <c r="P7" s="92">
        <v>0</v>
      </c>
      <c r="Q7" s="93">
        <f>O7+P7</f>
        <v>6</v>
      </c>
      <c r="R7" s="81">
        <f>IFERROR(Q7/N7,"-")</f>
        <v>0.21428571428571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0.16666666666667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0.33333333333333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1.56</v>
      </c>
      <c r="B8" s="189" t="s">
        <v>67</v>
      </c>
      <c r="C8" s="189" t="s">
        <v>58</v>
      </c>
      <c r="D8" s="189" t="s">
        <v>68</v>
      </c>
      <c r="E8" s="189" t="s">
        <v>60</v>
      </c>
      <c r="F8" s="189"/>
      <c r="G8" s="189" t="s">
        <v>61</v>
      </c>
      <c r="H8" s="89" t="s">
        <v>69</v>
      </c>
      <c r="I8" s="89" t="s">
        <v>63</v>
      </c>
      <c r="J8" s="190" t="s">
        <v>70</v>
      </c>
      <c r="K8" s="181">
        <v>75000</v>
      </c>
      <c r="L8" s="80">
        <v>0</v>
      </c>
      <c r="M8" s="80">
        <v>0</v>
      </c>
      <c r="N8" s="80">
        <v>43</v>
      </c>
      <c r="O8" s="91">
        <v>1</v>
      </c>
      <c r="P8" s="92">
        <v>0</v>
      </c>
      <c r="Q8" s="93">
        <f>O8+P8</f>
        <v>1</v>
      </c>
      <c r="R8" s="81">
        <f>IFERROR(Q8/N8,"-")</f>
        <v>0.023255813953488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3000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42000</v>
      </c>
      <c r="AC8" s="85">
        <f>SUM(Y8:Y9)/SUM(K8:K9)</f>
        <v>1.56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70</v>
      </c>
      <c r="O9" s="91">
        <v>24</v>
      </c>
      <c r="P9" s="92">
        <v>0</v>
      </c>
      <c r="Q9" s="93">
        <f>O9+P9</f>
        <v>24</v>
      </c>
      <c r="R9" s="81">
        <f>IFERROR(Q9/N9,"-")</f>
        <v>0.34285714285714</v>
      </c>
      <c r="S9" s="80">
        <v>2</v>
      </c>
      <c r="T9" s="80">
        <v>4</v>
      </c>
      <c r="U9" s="81">
        <f>IFERROR(T9/(Q9),"-")</f>
        <v>0.16666666666667</v>
      </c>
      <c r="V9" s="82"/>
      <c r="W9" s="83">
        <v>3</v>
      </c>
      <c r="X9" s="81">
        <f>IF(Q9=0,"-",W9/Q9)</f>
        <v>0.125</v>
      </c>
      <c r="Y9" s="186">
        <v>117000</v>
      </c>
      <c r="Z9" s="187">
        <f>IFERROR(Y9/Q9,"-")</f>
        <v>4875</v>
      </c>
      <c r="AA9" s="187">
        <f>IFERROR(Y9/W9,"-")</f>
        <v>39000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6</v>
      </c>
      <c r="BG9" s="113">
        <f>IF(Q9=0,"",IF(BF9=0,"",(BF9/Q9)))</f>
        <v>0.25</v>
      </c>
      <c r="BH9" s="112">
        <v>1</v>
      </c>
      <c r="BI9" s="114">
        <f>IFERROR(BH9/BF9,"-")</f>
        <v>0.16666666666667</v>
      </c>
      <c r="BJ9" s="115">
        <v>11000</v>
      </c>
      <c r="BK9" s="116">
        <f>IFERROR(BJ9/BF9,"-")</f>
        <v>1833.3333333333</v>
      </c>
      <c r="BL9" s="117"/>
      <c r="BM9" s="117"/>
      <c r="BN9" s="117">
        <v>1</v>
      </c>
      <c r="BO9" s="119">
        <v>10</v>
      </c>
      <c r="BP9" s="120">
        <f>IF(Q9=0,"",IF(BO9=0,"",(BO9/Q9)))</f>
        <v>0.41666666666667</v>
      </c>
      <c r="BQ9" s="121">
        <v>2</v>
      </c>
      <c r="BR9" s="122">
        <f>IFERROR(BQ9/BO9,"-")</f>
        <v>0.2</v>
      </c>
      <c r="BS9" s="123">
        <v>97000</v>
      </c>
      <c r="BT9" s="124">
        <f>IFERROR(BS9/BO9,"-")</f>
        <v>9700</v>
      </c>
      <c r="BU9" s="125"/>
      <c r="BV9" s="125">
        <v>1</v>
      </c>
      <c r="BW9" s="125">
        <v>1</v>
      </c>
      <c r="BX9" s="126">
        <v>6</v>
      </c>
      <c r="BY9" s="127">
        <f>IF(Q9=0,"",IF(BX9=0,"",(BX9/Q9)))</f>
        <v>0.25</v>
      </c>
      <c r="BZ9" s="128">
        <v>1</v>
      </c>
      <c r="CA9" s="129">
        <f>IFERROR(BZ9/BX9,"-")</f>
        <v>0.16666666666667</v>
      </c>
      <c r="CB9" s="130">
        <v>30000</v>
      </c>
      <c r="CC9" s="131">
        <f>IFERROR(CB9/BX9,"-")</f>
        <v>5000</v>
      </c>
      <c r="CD9" s="132"/>
      <c r="CE9" s="132"/>
      <c r="CF9" s="132">
        <v>1</v>
      </c>
      <c r="CG9" s="133">
        <v>2</v>
      </c>
      <c r="CH9" s="134">
        <f>IF(Q9=0,"",IF(CG9=0,"",(CG9/Q9)))</f>
        <v>0.083333333333333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3</v>
      </c>
      <c r="CQ9" s="141">
        <v>117000</v>
      </c>
      <c r="CR9" s="141">
        <v>87000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0.83571428571429</v>
      </c>
      <c r="B12" s="39"/>
      <c r="C12" s="39"/>
      <c r="D12" s="39"/>
      <c r="E12" s="39"/>
      <c r="F12" s="39"/>
      <c r="G12" s="39"/>
      <c r="H12" s="40" t="s">
        <v>72</v>
      </c>
      <c r="I12" s="40"/>
      <c r="J12" s="40"/>
      <c r="K12" s="184">
        <f>SUM(K6:K11)</f>
        <v>140000</v>
      </c>
      <c r="L12" s="41">
        <f>SUM(L6:L11)</f>
        <v>0</v>
      </c>
      <c r="M12" s="41">
        <f>SUM(M6:M11)</f>
        <v>0</v>
      </c>
      <c r="N12" s="41">
        <f>SUM(N6:N11)</f>
        <v>156</v>
      </c>
      <c r="O12" s="41">
        <f>SUM(O6:O11)</f>
        <v>34</v>
      </c>
      <c r="P12" s="41">
        <f>SUM(P6:P11)</f>
        <v>0</v>
      </c>
      <c r="Q12" s="41">
        <f>SUM(Q6:Q11)</f>
        <v>34</v>
      </c>
      <c r="R12" s="42">
        <f>IFERROR(Q12/N12,"-")</f>
        <v>0.21794871794872</v>
      </c>
      <c r="S12" s="77">
        <f>SUM(S6:S11)</f>
        <v>2</v>
      </c>
      <c r="T12" s="77">
        <f>SUM(T6:T11)</f>
        <v>4</v>
      </c>
      <c r="U12" s="42">
        <f>IFERROR(S12/Q12,"-")</f>
        <v>0.058823529411765</v>
      </c>
      <c r="V12" s="43">
        <f>IFERROR(K12/Q12,"-")</f>
        <v>4117.6470588235</v>
      </c>
      <c r="W12" s="44">
        <f>SUM(W6:W11)</f>
        <v>3</v>
      </c>
      <c r="X12" s="42">
        <f>IFERROR(W12/Q12,"-")</f>
        <v>0.088235294117647</v>
      </c>
      <c r="Y12" s="184">
        <f>SUM(Y6:Y11)</f>
        <v>117000</v>
      </c>
      <c r="Z12" s="184">
        <f>IFERROR(Y12/Q12,"-")</f>
        <v>3441.1764705882</v>
      </c>
      <c r="AA12" s="184">
        <f>IFERROR(Y12/W12,"-")</f>
        <v>39000</v>
      </c>
      <c r="AB12" s="184">
        <f>Y12-K12</f>
        <v>-23000</v>
      </c>
      <c r="AC12" s="46">
        <f>Y12/K12</f>
        <v>0.83571428571429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73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5.936</v>
      </c>
      <c r="B6" s="189" t="s">
        <v>74</v>
      </c>
      <c r="C6" s="189" t="s">
        <v>58</v>
      </c>
      <c r="D6" s="189" t="s">
        <v>75</v>
      </c>
      <c r="E6" s="189" t="s">
        <v>76</v>
      </c>
      <c r="F6" s="189" t="s">
        <v>77</v>
      </c>
      <c r="G6" s="189" t="s">
        <v>78</v>
      </c>
      <c r="H6" s="89" t="s">
        <v>79</v>
      </c>
      <c r="I6" s="89" t="s">
        <v>80</v>
      </c>
      <c r="J6" s="89" t="s">
        <v>81</v>
      </c>
      <c r="K6" s="181">
        <v>125000</v>
      </c>
      <c r="L6" s="80">
        <v>0</v>
      </c>
      <c r="M6" s="80">
        <v>0</v>
      </c>
      <c r="N6" s="80">
        <v>267</v>
      </c>
      <c r="O6" s="91">
        <v>58</v>
      </c>
      <c r="P6" s="92">
        <v>0</v>
      </c>
      <c r="Q6" s="93">
        <f>O6+P6</f>
        <v>58</v>
      </c>
      <c r="R6" s="81">
        <f>IFERROR(Q6/N6,"-")</f>
        <v>0.21722846441948</v>
      </c>
      <c r="S6" s="80">
        <v>1</v>
      </c>
      <c r="T6" s="80">
        <v>15</v>
      </c>
      <c r="U6" s="81">
        <f>IFERROR(T6/(Q6),"-")</f>
        <v>0.25862068965517</v>
      </c>
      <c r="V6" s="82">
        <f>IFERROR(K6/SUM(Q6:Q7),"-")</f>
        <v>618.81188118812</v>
      </c>
      <c r="W6" s="83">
        <v>2</v>
      </c>
      <c r="X6" s="81">
        <f>IF(Q6=0,"-",W6/Q6)</f>
        <v>0.03448275862069</v>
      </c>
      <c r="Y6" s="186">
        <v>252000</v>
      </c>
      <c r="Z6" s="187">
        <f>IFERROR(Y6/Q6,"-")</f>
        <v>4344.8275862069</v>
      </c>
      <c r="AA6" s="187">
        <f>IFERROR(Y6/W6,"-")</f>
        <v>126000</v>
      </c>
      <c r="AB6" s="181">
        <f>SUM(Y6:Y7)-SUM(K6:K7)</f>
        <v>617000</v>
      </c>
      <c r="AC6" s="85">
        <f>SUM(Y6:Y7)/SUM(K6:K7)</f>
        <v>5.936</v>
      </c>
      <c r="AD6" s="78"/>
      <c r="AE6" s="94">
        <v>4</v>
      </c>
      <c r="AF6" s="95">
        <f>IF(Q6=0,"",IF(AE6=0,"",(AE6/Q6)))</f>
        <v>0.068965517241379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10</v>
      </c>
      <c r="AO6" s="101">
        <f>IF(Q6=0,"",IF(AN6=0,"",(AN6/Q6)))</f>
        <v>0.17241379310345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12</v>
      </c>
      <c r="AX6" s="107">
        <f>IF(Q6=0,"",IF(AW6=0,"",(AW6/Q6)))</f>
        <v>0.20689655172414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12</v>
      </c>
      <c r="BG6" s="113">
        <f>IF(Q6=0,"",IF(BF6=0,"",(BF6/Q6)))</f>
        <v>0.20689655172414</v>
      </c>
      <c r="BH6" s="112">
        <v>1</v>
      </c>
      <c r="BI6" s="114">
        <f>IFERROR(BH6/BF6,"-")</f>
        <v>0.083333333333333</v>
      </c>
      <c r="BJ6" s="115">
        <v>24000</v>
      </c>
      <c r="BK6" s="116">
        <f>IFERROR(BJ6/BF6,"-")</f>
        <v>2000</v>
      </c>
      <c r="BL6" s="117"/>
      <c r="BM6" s="117"/>
      <c r="BN6" s="117">
        <v>1</v>
      </c>
      <c r="BO6" s="119">
        <v>15</v>
      </c>
      <c r="BP6" s="120">
        <f>IF(Q6=0,"",IF(BO6=0,"",(BO6/Q6)))</f>
        <v>0.25862068965517</v>
      </c>
      <c r="BQ6" s="121">
        <v>1</v>
      </c>
      <c r="BR6" s="122">
        <f>IFERROR(BQ6/BO6,"-")</f>
        <v>0.066666666666667</v>
      </c>
      <c r="BS6" s="123">
        <v>228000</v>
      </c>
      <c r="BT6" s="124">
        <f>IFERROR(BS6/BO6,"-")</f>
        <v>15200</v>
      </c>
      <c r="BU6" s="125"/>
      <c r="BV6" s="125"/>
      <c r="BW6" s="125">
        <v>1</v>
      </c>
      <c r="BX6" s="126">
        <v>4</v>
      </c>
      <c r="BY6" s="127">
        <f>IF(Q6=0,"",IF(BX6=0,"",(BX6/Q6)))</f>
        <v>0.068965517241379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0.017241379310345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252000</v>
      </c>
      <c r="CR6" s="141">
        <v>228000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82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342</v>
      </c>
      <c r="O7" s="91">
        <v>141</v>
      </c>
      <c r="P7" s="92">
        <v>3</v>
      </c>
      <c r="Q7" s="93">
        <f>O7+P7</f>
        <v>144</v>
      </c>
      <c r="R7" s="81">
        <f>IFERROR(Q7/N7,"-")</f>
        <v>0.42105263157895</v>
      </c>
      <c r="S7" s="80">
        <v>1</v>
      </c>
      <c r="T7" s="80">
        <v>27</v>
      </c>
      <c r="U7" s="81">
        <f>IFERROR(T7/(Q7),"-")</f>
        <v>0.1875</v>
      </c>
      <c r="V7" s="82"/>
      <c r="W7" s="83">
        <v>5</v>
      </c>
      <c r="X7" s="81">
        <f>IF(Q7=0,"-",W7/Q7)</f>
        <v>0.034722222222222</v>
      </c>
      <c r="Y7" s="186">
        <v>490000</v>
      </c>
      <c r="Z7" s="187">
        <f>IFERROR(Y7/Q7,"-")</f>
        <v>3402.7777777778</v>
      </c>
      <c r="AA7" s="187">
        <f>IFERROR(Y7/W7,"-")</f>
        <v>98000</v>
      </c>
      <c r="AB7" s="181"/>
      <c r="AC7" s="85"/>
      <c r="AD7" s="78"/>
      <c r="AE7" s="94">
        <v>2</v>
      </c>
      <c r="AF7" s="95">
        <f>IF(Q7=0,"",IF(AE7=0,"",(AE7/Q7)))</f>
        <v>0.013888888888889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15</v>
      </c>
      <c r="AO7" s="101">
        <f>IF(Q7=0,"",IF(AN7=0,"",(AN7/Q7)))</f>
        <v>0.10416666666667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13</v>
      </c>
      <c r="AX7" s="107">
        <f>IF(Q7=0,"",IF(AW7=0,"",(AW7/Q7)))</f>
        <v>0.090277777777778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19</v>
      </c>
      <c r="BG7" s="113">
        <f>IF(Q7=0,"",IF(BF7=0,"",(BF7/Q7)))</f>
        <v>0.13194444444444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54</v>
      </c>
      <c r="BP7" s="120">
        <f>IF(Q7=0,"",IF(BO7=0,"",(BO7/Q7)))</f>
        <v>0.375</v>
      </c>
      <c r="BQ7" s="121">
        <v>4</v>
      </c>
      <c r="BR7" s="122">
        <f>IFERROR(BQ7/BO7,"-")</f>
        <v>0.074074074074074</v>
      </c>
      <c r="BS7" s="123">
        <v>502000</v>
      </c>
      <c r="BT7" s="124">
        <f>IFERROR(BS7/BO7,"-")</f>
        <v>9296.2962962963</v>
      </c>
      <c r="BU7" s="125"/>
      <c r="BV7" s="125"/>
      <c r="BW7" s="125">
        <v>4</v>
      </c>
      <c r="BX7" s="126">
        <v>35</v>
      </c>
      <c r="BY7" s="127">
        <f>IF(Q7=0,"",IF(BX7=0,"",(BX7/Q7)))</f>
        <v>0.24305555555556</v>
      </c>
      <c r="BZ7" s="128">
        <v>2</v>
      </c>
      <c r="CA7" s="129">
        <f>IFERROR(BZ7/BX7,"-")</f>
        <v>0.057142857142857</v>
      </c>
      <c r="CB7" s="130">
        <v>88000</v>
      </c>
      <c r="CC7" s="131">
        <f>IFERROR(CB7/BX7,"-")</f>
        <v>2514.2857142857</v>
      </c>
      <c r="CD7" s="132">
        <v>1</v>
      </c>
      <c r="CE7" s="132"/>
      <c r="CF7" s="132">
        <v>1</v>
      </c>
      <c r="CG7" s="133">
        <v>6</v>
      </c>
      <c r="CH7" s="134">
        <f>IF(Q7=0,"",IF(CG7=0,"",(CG7/Q7)))</f>
        <v>0.041666666666667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5</v>
      </c>
      <c r="CQ7" s="141">
        <v>490000</v>
      </c>
      <c r="CR7" s="141">
        <v>330000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5.936</v>
      </c>
      <c r="B10" s="39"/>
      <c r="C10" s="39"/>
      <c r="D10" s="39"/>
      <c r="E10" s="39"/>
      <c r="F10" s="39"/>
      <c r="G10" s="39"/>
      <c r="H10" s="40" t="s">
        <v>83</v>
      </c>
      <c r="I10" s="40"/>
      <c r="J10" s="40"/>
      <c r="K10" s="184">
        <f>SUM(K6:K9)</f>
        <v>125000</v>
      </c>
      <c r="L10" s="41">
        <f>SUM(L6:L9)</f>
        <v>0</v>
      </c>
      <c r="M10" s="41">
        <f>SUM(M6:M9)</f>
        <v>0</v>
      </c>
      <c r="N10" s="41">
        <f>SUM(N6:N9)</f>
        <v>609</v>
      </c>
      <c r="O10" s="41">
        <f>SUM(O6:O9)</f>
        <v>199</v>
      </c>
      <c r="P10" s="41">
        <f>SUM(P6:P9)</f>
        <v>3</v>
      </c>
      <c r="Q10" s="41">
        <f>SUM(Q6:Q9)</f>
        <v>202</v>
      </c>
      <c r="R10" s="42">
        <f>IFERROR(Q10/N10,"-")</f>
        <v>0.33169129720854</v>
      </c>
      <c r="S10" s="77">
        <f>SUM(S6:S9)</f>
        <v>2</v>
      </c>
      <c r="T10" s="77">
        <f>SUM(T6:T9)</f>
        <v>42</v>
      </c>
      <c r="U10" s="42">
        <f>IFERROR(S10/Q10,"-")</f>
        <v>0.0099009900990099</v>
      </c>
      <c r="V10" s="43">
        <f>IFERROR(K10/Q10,"-")</f>
        <v>618.81188118812</v>
      </c>
      <c r="W10" s="44">
        <f>SUM(W6:W9)</f>
        <v>7</v>
      </c>
      <c r="X10" s="42">
        <f>IFERROR(W10/Q10,"-")</f>
        <v>0.034653465346535</v>
      </c>
      <c r="Y10" s="184">
        <f>SUM(Y6:Y9)</f>
        <v>742000</v>
      </c>
      <c r="Z10" s="184">
        <f>IFERROR(Y10/Q10,"-")</f>
        <v>3673.2673267327</v>
      </c>
      <c r="AA10" s="184">
        <f>IFERROR(Y10/W10,"-")</f>
        <v>106000</v>
      </c>
      <c r="AB10" s="184">
        <f>Y10-K10</f>
        <v>617000</v>
      </c>
      <c r="AC10" s="46">
        <f>Y10/K10</f>
        <v>5.936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84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85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86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87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88</v>
      </c>
      <c r="C6" s="189"/>
      <c r="D6" s="189" t="s">
        <v>89</v>
      </c>
      <c r="E6" s="189" t="s">
        <v>90</v>
      </c>
      <c r="F6" s="89" t="s">
        <v>91</v>
      </c>
      <c r="G6" s="89" t="s">
        <v>92</v>
      </c>
      <c r="H6" s="181">
        <v>0</v>
      </c>
      <c r="I6" s="84">
        <v>3000</v>
      </c>
      <c r="J6" s="80">
        <v>0</v>
      </c>
      <c r="K6" s="80">
        <v>0</v>
      </c>
      <c r="L6" s="80">
        <v>1011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93</v>
      </c>
      <c r="C7" s="189" t="s">
        <v>94</v>
      </c>
      <c r="D7" s="189"/>
      <c r="E7" s="189" t="s">
        <v>95</v>
      </c>
      <c r="F7" s="89" t="s">
        <v>96</v>
      </c>
      <c r="G7" s="89" t="s">
        <v>92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4</v>
      </c>
      <c r="N7" s="144">
        <v>4</v>
      </c>
      <c r="O7" s="81" t="str">
        <f>IFERROR(M7/L7,"-")</f>
        <v>-</v>
      </c>
      <c r="P7" s="80">
        <v>0</v>
      </c>
      <c r="Q7" s="80">
        <v>0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1</v>
      </c>
      <c r="BD7" s="113">
        <f>IF(M7=0,"",IF(BC7=0,"",(BC7/M7)))</f>
        <v>0.25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2</v>
      </c>
      <c r="BL7" s="119"/>
      <c r="BM7" s="120">
        <f>IF(M7=0,"",IF(BK7=0,"",(BK7/M7)))</f>
        <v>0.5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>
        <v>1</v>
      </c>
      <c r="BV7" s="127">
        <f>IF(M7=0,"",IF(BU7=0,"",(BU7/M7)))</f>
        <v>0.25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0.83848797250859</v>
      </c>
      <c r="B8" s="189" t="s">
        <v>97</v>
      </c>
      <c r="C8" s="189"/>
      <c r="D8" s="189"/>
      <c r="E8" s="189" t="s">
        <v>61</v>
      </c>
      <c r="F8" s="89" t="s">
        <v>98</v>
      </c>
      <c r="G8" s="89" t="s">
        <v>99</v>
      </c>
      <c r="H8" s="181">
        <v>291000</v>
      </c>
      <c r="I8" s="84">
        <v>1700</v>
      </c>
      <c r="J8" s="80">
        <v>0</v>
      </c>
      <c r="K8" s="80">
        <v>0</v>
      </c>
      <c r="L8" s="80">
        <v>2964</v>
      </c>
      <c r="M8" s="93">
        <v>194</v>
      </c>
      <c r="N8" s="144">
        <v>179</v>
      </c>
      <c r="O8" s="81">
        <f>IFERROR(M8/L8,"-")</f>
        <v>0.065452091767881</v>
      </c>
      <c r="P8" s="80">
        <v>5</v>
      </c>
      <c r="Q8" s="80">
        <v>46</v>
      </c>
      <c r="R8" s="81">
        <f>IFERROR(P8/M8,"-")</f>
        <v>0.025773195876289</v>
      </c>
      <c r="S8" s="82">
        <f>IFERROR(H8/SUM(M8:M8),"-")</f>
        <v>1500</v>
      </c>
      <c r="T8" s="83">
        <v>4</v>
      </c>
      <c r="U8" s="81">
        <f>IF(M8=0,"-",T8/M8)</f>
        <v>0.020618556701031</v>
      </c>
      <c r="V8" s="186">
        <v>244000</v>
      </c>
      <c r="W8" s="187">
        <f>IFERROR(V8/M8,"-")</f>
        <v>1257.7319587629</v>
      </c>
      <c r="X8" s="187">
        <f>IFERROR(V8/T8,"-")</f>
        <v>61000</v>
      </c>
      <c r="Y8" s="181">
        <f>SUM(V8:V8)-SUM(H8:H8)</f>
        <v>-47000</v>
      </c>
      <c r="Z8" s="85">
        <f>SUM(V8:V8)/SUM(H8:H8)</f>
        <v>0.83848797250859</v>
      </c>
      <c r="AA8" s="78"/>
      <c r="AB8" s="94">
        <v>15</v>
      </c>
      <c r="AC8" s="95">
        <f>IF(M8=0,"",IF(AB8=0,"",(AB8/M8)))</f>
        <v>0.077319587628866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22</v>
      </c>
      <c r="AL8" s="101">
        <f>IF(M8=0,"",IF(AK8=0,"",(AK8/M8)))</f>
        <v>0.11340206185567</v>
      </c>
      <c r="AM8" s="100"/>
      <c r="AN8" s="102">
        <f>IFERROR(AM8/AK8,"-")</f>
        <v>0</v>
      </c>
      <c r="AO8" s="103"/>
      <c r="AP8" s="104">
        <f>IFERROR(AO8/AK8,"-")</f>
        <v>0</v>
      </c>
      <c r="AQ8" s="105"/>
      <c r="AR8" s="105"/>
      <c r="AS8" s="105"/>
      <c r="AT8" s="106">
        <v>21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49</v>
      </c>
      <c r="BD8" s="113">
        <f>IF(M8=0,"",IF(BC8=0,"",(BC8/M8)))</f>
        <v>0.25257731958763</v>
      </c>
      <c r="BE8" s="112">
        <v>1</v>
      </c>
      <c r="BF8" s="114">
        <f>IFERROR(BE8/BC8,"-")</f>
        <v>0.020408163265306</v>
      </c>
      <c r="BG8" s="115">
        <v>2000</v>
      </c>
      <c r="BH8" s="116">
        <f>IFERROR(BG8/BC8,"-")</f>
        <v>40.816326530612</v>
      </c>
      <c r="BI8" s="117">
        <v>1</v>
      </c>
      <c r="BJ8" s="117"/>
      <c r="BK8" s="117">
        <v>51</v>
      </c>
      <c r="BL8" s="119"/>
      <c r="BM8" s="120">
        <f>IF(M8=0,"",IF(BK8=0,"",(BK8/M8)))</f>
        <v>0.26288659793814</v>
      </c>
      <c r="BN8" s="121">
        <v>3</v>
      </c>
      <c r="BO8" s="122">
        <f>IFERROR(BN8/BK8,"-")</f>
        <v>0.058823529411765</v>
      </c>
      <c r="BP8" s="123">
        <v>242000</v>
      </c>
      <c r="BQ8" s="124">
        <f>IFERROR(BP8/BK8,"-")</f>
        <v>4745.0980392157</v>
      </c>
      <c r="BR8" s="125">
        <v>2</v>
      </c>
      <c r="BS8" s="125"/>
      <c r="BT8" s="125">
        <v>1</v>
      </c>
      <c r="BU8" s="126">
        <v>30</v>
      </c>
      <c r="BV8" s="127">
        <f>IF(M8=0,"",IF(BU8=0,"",(BU8/M8)))</f>
        <v>0.15463917525773</v>
      </c>
      <c r="BW8" s="128"/>
      <c r="BX8" s="129">
        <f>IFERROR(BW8/BU8,"-")</f>
        <v>0</v>
      </c>
      <c r="BY8" s="130"/>
      <c r="BZ8" s="131">
        <f>IFERROR(BY8/BU8,"-")</f>
        <v>0</v>
      </c>
      <c r="CA8" s="132"/>
      <c r="CB8" s="132"/>
      <c r="CC8" s="132"/>
      <c r="CD8" s="133">
        <v>6</v>
      </c>
      <c r="CE8" s="134">
        <f>IF(M8=0,"",IF(CD8=0,"",(CD8/M8)))</f>
        <v>0.030927835051546</v>
      </c>
      <c r="CF8" s="135"/>
      <c r="CG8" s="136">
        <f>IFERROR(CF8/CD8,"-")</f>
        <v>0</v>
      </c>
      <c r="CH8" s="137"/>
      <c r="CI8" s="138">
        <f>IFERROR(CH8/CD8,"-")</f>
        <v>0</v>
      </c>
      <c r="CJ8" s="139"/>
      <c r="CK8" s="139"/>
      <c r="CL8" s="139"/>
      <c r="CM8" s="140">
        <v>4</v>
      </c>
      <c r="CN8" s="141">
        <v>244000</v>
      </c>
      <c r="CO8" s="141">
        <v>229000</v>
      </c>
      <c r="CP8" s="141"/>
      <c r="CQ8" s="142" t="str">
        <f>IF(AND(CO8=0,CP8=0),"",IF(AND(CO8&lt;=100000,CP8&lt;=100000),"",IF(CO8/CN8&gt;0.7,"男高",IF(CP8/CN8&gt;0.7,"女高",""))))</f>
        <v>男高</v>
      </c>
    </row>
    <row r="9" spans="1:97">
      <c r="A9" s="79">
        <f>Z9</f>
        <v>0.18888888888889</v>
      </c>
      <c r="B9" s="189" t="s">
        <v>100</v>
      </c>
      <c r="C9" s="189"/>
      <c r="D9" s="189"/>
      <c r="E9" s="189" t="s">
        <v>61</v>
      </c>
      <c r="F9" s="89" t="s">
        <v>101</v>
      </c>
      <c r="G9" s="89" t="s">
        <v>99</v>
      </c>
      <c r="H9" s="181">
        <v>270000</v>
      </c>
      <c r="I9" s="84">
        <v>1700</v>
      </c>
      <c r="J9" s="80">
        <v>0</v>
      </c>
      <c r="K9" s="80">
        <v>0</v>
      </c>
      <c r="L9" s="80">
        <v>3227</v>
      </c>
      <c r="M9" s="93">
        <v>180</v>
      </c>
      <c r="N9" s="144">
        <v>177</v>
      </c>
      <c r="O9" s="81">
        <f>IFERROR(M9/L9,"-")</f>
        <v>0.055779361636195</v>
      </c>
      <c r="P9" s="80">
        <v>5</v>
      </c>
      <c r="Q9" s="80">
        <v>44</v>
      </c>
      <c r="R9" s="81">
        <f>IFERROR(P9/M9,"-")</f>
        <v>0.027777777777778</v>
      </c>
      <c r="S9" s="82">
        <f>IFERROR(H9/SUM(M9:M9),"-")</f>
        <v>1500</v>
      </c>
      <c r="T9" s="83">
        <v>6</v>
      </c>
      <c r="U9" s="81">
        <f>IF(M9=0,"-",T9/M9)</f>
        <v>0.033333333333333</v>
      </c>
      <c r="V9" s="186">
        <v>51000</v>
      </c>
      <c r="W9" s="187">
        <f>IFERROR(V9/M9,"-")</f>
        <v>283.33333333333</v>
      </c>
      <c r="X9" s="187">
        <f>IFERROR(V9/T9,"-")</f>
        <v>8500</v>
      </c>
      <c r="Y9" s="181">
        <f>SUM(V9:V9)-SUM(H9:H9)</f>
        <v>-219000</v>
      </c>
      <c r="Z9" s="85">
        <f>SUM(V9:V9)/SUM(H9:H9)</f>
        <v>0.18888888888889</v>
      </c>
      <c r="AA9" s="78"/>
      <c r="AB9" s="94">
        <v>3</v>
      </c>
      <c r="AC9" s="95">
        <f>IF(M9=0,"",IF(AB9=0,"",(AB9/M9)))</f>
        <v>0.016666666666667</v>
      </c>
      <c r="AD9" s="94"/>
      <c r="AE9" s="96">
        <f>IFERROR(AD9/AB9,"-")</f>
        <v>0</v>
      </c>
      <c r="AF9" s="97"/>
      <c r="AG9" s="98">
        <f>IFERROR(AF9/AB9,"-")</f>
        <v>0</v>
      </c>
      <c r="AH9" s="99"/>
      <c r="AI9" s="99"/>
      <c r="AJ9" s="99"/>
      <c r="AK9" s="100">
        <v>12</v>
      </c>
      <c r="AL9" s="101">
        <f>IF(M9=0,"",IF(AK9=0,"",(AK9/M9)))</f>
        <v>0.066666666666667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>
        <v>23</v>
      </c>
      <c r="AU9" s="107" t="str">
        <f>IF(M9=0,"",IF(AW9=0,"",(AW9/M9)))</f>
        <v>0</v>
      </c>
      <c r="AV9" s="106">
        <v>1</v>
      </c>
      <c r="AW9" s="108" t="str">
        <f>IFERROR(AY9/AW9,"-")</f>
        <v>-</v>
      </c>
      <c r="AX9" s="109">
        <v>9000</v>
      </c>
      <c r="AY9" s="110" t="str">
        <f>IFERROR(BA9/AW9,"-")</f>
        <v>-</v>
      </c>
      <c r="AZ9" s="111"/>
      <c r="BA9" s="111"/>
      <c r="BB9" s="111">
        <v>1</v>
      </c>
      <c r="BC9" s="112">
        <v>40</v>
      </c>
      <c r="BD9" s="113">
        <f>IF(M9=0,"",IF(BC9=0,"",(BC9/M9)))</f>
        <v>0.22222222222222</v>
      </c>
      <c r="BE9" s="112">
        <v>1</v>
      </c>
      <c r="BF9" s="114">
        <f>IFERROR(BE9/BC9,"-")</f>
        <v>0.025</v>
      </c>
      <c r="BG9" s="115">
        <v>10000</v>
      </c>
      <c r="BH9" s="116">
        <f>IFERROR(BG9/BC9,"-")</f>
        <v>250</v>
      </c>
      <c r="BI9" s="117"/>
      <c r="BJ9" s="117">
        <v>1</v>
      </c>
      <c r="BK9" s="117">
        <v>70</v>
      </c>
      <c r="BL9" s="119"/>
      <c r="BM9" s="120">
        <f>IF(M9=0,"",IF(BK9=0,"",(BK9/M9)))</f>
        <v>0.38888888888889</v>
      </c>
      <c r="BN9" s="121">
        <v>3</v>
      </c>
      <c r="BO9" s="122">
        <f>IFERROR(BN9/BK9,"-")</f>
        <v>0.042857142857143</v>
      </c>
      <c r="BP9" s="123">
        <v>23000</v>
      </c>
      <c r="BQ9" s="124">
        <f>IFERROR(BP9/BK9,"-")</f>
        <v>328.57142857143</v>
      </c>
      <c r="BR9" s="125">
        <v>2</v>
      </c>
      <c r="BS9" s="125"/>
      <c r="BT9" s="125">
        <v>1</v>
      </c>
      <c r="BU9" s="126">
        <v>26</v>
      </c>
      <c r="BV9" s="127">
        <f>IF(M9=0,"",IF(BU9=0,"",(BU9/M9)))</f>
        <v>0.14444444444444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>
        <v>6</v>
      </c>
      <c r="CE9" s="134">
        <f>IF(M9=0,"",IF(CD9=0,"",(CD9/M9)))</f>
        <v>0.033333333333333</v>
      </c>
      <c r="CF9" s="135">
        <v>1</v>
      </c>
      <c r="CG9" s="136">
        <f>IFERROR(CF9/CD9,"-")</f>
        <v>0.16666666666667</v>
      </c>
      <c r="CH9" s="137">
        <v>9000</v>
      </c>
      <c r="CI9" s="138">
        <f>IFERROR(CH9/CD9,"-")</f>
        <v>1500</v>
      </c>
      <c r="CJ9" s="139"/>
      <c r="CK9" s="139"/>
      <c r="CL9" s="139">
        <v>1</v>
      </c>
      <c r="CM9" s="140">
        <v>6</v>
      </c>
      <c r="CN9" s="141">
        <v>51000</v>
      </c>
      <c r="CO9" s="141">
        <v>17000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>
        <f>Z10</f>
        <v>0.33158813263525</v>
      </c>
      <c r="B10" s="189" t="s">
        <v>102</v>
      </c>
      <c r="C10" s="189"/>
      <c r="D10" s="189"/>
      <c r="E10" s="189" t="s">
        <v>61</v>
      </c>
      <c r="F10" s="89" t="s">
        <v>103</v>
      </c>
      <c r="G10" s="89" t="s">
        <v>99</v>
      </c>
      <c r="H10" s="181">
        <v>286500</v>
      </c>
      <c r="I10" s="84">
        <v>1700</v>
      </c>
      <c r="J10" s="80">
        <v>0</v>
      </c>
      <c r="K10" s="80">
        <v>0</v>
      </c>
      <c r="L10" s="80">
        <v>2266</v>
      </c>
      <c r="M10" s="93">
        <v>191</v>
      </c>
      <c r="N10" s="144">
        <v>169</v>
      </c>
      <c r="O10" s="81">
        <f>IFERROR(M10/L10,"-")</f>
        <v>0.084289496910856</v>
      </c>
      <c r="P10" s="80">
        <v>2</v>
      </c>
      <c r="Q10" s="80">
        <v>51</v>
      </c>
      <c r="R10" s="81">
        <f>IFERROR(P10/M10,"-")</f>
        <v>0.010471204188482</v>
      </c>
      <c r="S10" s="82">
        <f>IFERROR(H10/SUM(M10:M10),"-")</f>
        <v>1500</v>
      </c>
      <c r="T10" s="83">
        <v>5</v>
      </c>
      <c r="U10" s="81">
        <f>IF(M10=0,"-",T10/M10)</f>
        <v>0.026178010471204</v>
      </c>
      <c r="V10" s="186">
        <v>95000</v>
      </c>
      <c r="W10" s="187">
        <f>IFERROR(V10/M10,"-")</f>
        <v>497.38219895288</v>
      </c>
      <c r="X10" s="187">
        <f>IFERROR(V10/T10,"-")</f>
        <v>19000</v>
      </c>
      <c r="Y10" s="181">
        <f>SUM(V10:V10)-SUM(H10:H10)</f>
        <v>-191500</v>
      </c>
      <c r="Z10" s="85">
        <f>SUM(V10:V10)/SUM(H10:H10)</f>
        <v>0.33158813263525</v>
      </c>
      <c r="AA10" s="78"/>
      <c r="AB10" s="94">
        <v>22</v>
      </c>
      <c r="AC10" s="95">
        <f>IF(M10=0,"",IF(AB10=0,"",(AB10/M10)))</f>
        <v>0.1151832460733</v>
      </c>
      <c r="AD10" s="94"/>
      <c r="AE10" s="96">
        <f>IFERROR(AD10/AB10,"-")</f>
        <v>0</v>
      </c>
      <c r="AF10" s="97"/>
      <c r="AG10" s="98">
        <f>IFERROR(AF10/AB10,"-")</f>
        <v>0</v>
      </c>
      <c r="AH10" s="99"/>
      <c r="AI10" s="99"/>
      <c r="AJ10" s="99"/>
      <c r="AK10" s="100">
        <v>19</v>
      </c>
      <c r="AL10" s="101">
        <f>IF(M10=0,"",IF(AK10=0,"",(AK10/M10)))</f>
        <v>0.099476439790576</v>
      </c>
      <c r="AM10" s="100"/>
      <c r="AN10" s="102">
        <f>IFERROR(AM10/AK10,"-")</f>
        <v>0</v>
      </c>
      <c r="AO10" s="103"/>
      <c r="AP10" s="104">
        <f>IFERROR(AO10/AK10,"-")</f>
        <v>0</v>
      </c>
      <c r="AQ10" s="105"/>
      <c r="AR10" s="105"/>
      <c r="AS10" s="105"/>
      <c r="AT10" s="106">
        <v>19</v>
      </c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44</v>
      </c>
      <c r="BD10" s="113">
        <f>IF(M10=0,"",IF(BC10=0,"",(BC10/M10)))</f>
        <v>0.2303664921466</v>
      </c>
      <c r="BE10" s="112"/>
      <c r="BF10" s="114">
        <f>IFERROR(BE10/BC10,"-")</f>
        <v>0</v>
      </c>
      <c r="BG10" s="115"/>
      <c r="BH10" s="116">
        <f>IFERROR(BG10/BC10,"-")</f>
        <v>0</v>
      </c>
      <c r="BI10" s="117"/>
      <c r="BJ10" s="117"/>
      <c r="BK10" s="117">
        <v>53</v>
      </c>
      <c r="BL10" s="119"/>
      <c r="BM10" s="120">
        <f>IF(M10=0,"",IF(BK10=0,"",(BK10/M10)))</f>
        <v>0.27748691099476</v>
      </c>
      <c r="BN10" s="121">
        <v>2</v>
      </c>
      <c r="BO10" s="122">
        <f>IFERROR(BN10/BK10,"-")</f>
        <v>0.037735849056604</v>
      </c>
      <c r="BP10" s="123">
        <v>46000</v>
      </c>
      <c r="BQ10" s="124">
        <f>IFERROR(BP10/BK10,"-")</f>
        <v>867.92452830189</v>
      </c>
      <c r="BR10" s="125">
        <v>1</v>
      </c>
      <c r="BS10" s="125"/>
      <c r="BT10" s="125">
        <v>1</v>
      </c>
      <c r="BU10" s="126">
        <v>27</v>
      </c>
      <c r="BV10" s="127">
        <f>IF(M10=0,"",IF(BU10=0,"",(BU10/M10)))</f>
        <v>0.1413612565445</v>
      </c>
      <c r="BW10" s="128">
        <v>2</v>
      </c>
      <c r="BX10" s="129">
        <f>IFERROR(BW10/BU10,"-")</f>
        <v>0.074074074074074</v>
      </c>
      <c r="BY10" s="130">
        <v>36000</v>
      </c>
      <c r="BZ10" s="131">
        <f>IFERROR(BY10/BU10,"-")</f>
        <v>1333.3333333333</v>
      </c>
      <c r="CA10" s="132">
        <v>1</v>
      </c>
      <c r="CB10" s="132"/>
      <c r="CC10" s="132">
        <v>1</v>
      </c>
      <c r="CD10" s="133">
        <v>7</v>
      </c>
      <c r="CE10" s="134">
        <f>IF(M10=0,"",IF(CD10=0,"",(CD10/M10)))</f>
        <v>0.036649214659686</v>
      </c>
      <c r="CF10" s="135">
        <v>1</v>
      </c>
      <c r="CG10" s="136">
        <f>IFERROR(CF10/CD10,"-")</f>
        <v>0.14285714285714</v>
      </c>
      <c r="CH10" s="137">
        <v>13000</v>
      </c>
      <c r="CI10" s="138">
        <f>IFERROR(CH10/CD10,"-")</f>
        <v>1857.1428571429</v>
      </c>
      <c r="CJ10" s="139"/>
      <c r="CK10" s="139">
        <v>1</v>
      </c>
      <c r="CL10" s="139"/>
      <c r="CM10" s="140">
        <v>5</v>
      </c>
      <c r="CN10" s="141">
        <v>95000</v>
      </c>
      <c r="CO10" s="141">
        <v>43000</v>
      </c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 t="str">
        <f>Z11</f>
        <v>0</v>
      </c>
      <c r="B11" s="189" t="s">
        <v>104</v>
      </c>
      <c r="C11" s="189"/>
      <c r="D11" s="189"/>
      <c r="E11" s="189" t="s">
        <v>61</v>
      </c>
      <c r="F11" s="89" t="s">
        <v>105</v>
      </c>
      <c r="G11" s="89" t="s">
        <v>99</v>
      </c>
      <c r="H11" s="181">
        <v>0</v>
      </c>
      <c r="I11" s="84">
        <v>1700</v>
      </c>
      <c r="J11" s="80">
        <v>0</v>
      </c>
      <c r="K11" s="80">
        <v>0</v>
      </c>
      <c r="L11" s="80">
        <v>25</v>
      </c>
      <c r="M11" s="93">
        <v>0</v>
      </c>
      <c r="N11" s="144">
        <v>0</v>
      </c>
      <c r="O11" s="81">
        <f>IFERROR(M11/L11,"-")</f>
        <v>0</v>
      </c>
      <c r="P11" s="80">
        <v>0</v>
      </c>
      <c r="Q11" s="80">
        <v>0</v>
      </c>
      <c r="R11" s="81" t="str">
        <f>IFERROR(P11/M11,"-")</f>
        <v>-</v>
      </c>
      <c r="S11" s="82" t="str">
        <f>IFERROR(H11/SUM(M11:M11),"-")</f>
        <v>-</v>
      </c>
      <c r="T11" s="83">
        <v>0</v>
      </c>
      <c r="U11" s="81" t="str">
        <f>IF(M11=0,"-",T11/M11)</f>
        <v>-</v>
      </c>
      <c r="V11" s="186"/>
      <c r="W11" s="187" t="str">
        <f>IFERROR(V11/M11,"-")</f>
        <v>-</v>
      </c>
      <c r="X11" s="187" t="str">
        <f>IFERROR(V11/T11,"-")</f>
        <v>-</v>
      </c>
      <c r="Y11" s="181">
        <f>SUM(V11:V11)-SUM(H11:H11)</f>
        <v>0</v>
      </c>
      <c r="Z11" s="85" t="str">
        <f>SUM(V11:V11)/SUM(H11:H11)</f>
        <v>0</v>
      </c>
      <c r="AA11" s="78"/>
      <c r="AB11" s="94"/>
      <c r="AC11" s="95" t="str">
        <f>IF(M11=0,"",IF(AB11=0,"",(AB11/M11)))</f>
        <v/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/>
      <c r="AL11" s="101" t="str">
        <f>IF(M11=0,"",IF(AK11=0,"",(AK11/M11)))</f>
        <v/>
      </c>
      <c r="AM11" s="100"/>
      <c r="AN11" s="102" t="str">
        <f>IFERROR(AM11/AK11,"-")</f>
        <v>-</v>
      </c>
      <c r="AO11" s="103"/>
      <c r="AP11" s="104" t="str">
        <f>IFERROR(AO11/AK11,"-")</f>
        <v>-</v>
      </c>
      <c r="AQ11" s="105"/>
      <c r="AR11" s="105"/>
      <c r="AS11" s="105"/>
      <c r="AT11" s="106"/>
      <c r="AU11" s="107" t="str">
        <f>IF(M11=0,"",IF(AW11=0,"",(AW11/M11)))</f>
        <v/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/>
      <c r="BD11" s="113" t="str">
        <f>IF(M11=0,"",IF(BC11=0,"",(BC11/M11)))</f>
        <v/>
      </c>
      <c r="BE11" s="112"/>
      <c r="BF11" s="114" t="str">
        <f>IFERROR(BE11/BC11,"-")</f>
        <v>-</v>
      </c>
      <c r="BG11" s="115"/>
      <c r="BH11" s="116" t="str">
        <f>IFERROR(BG11/BC11,"-")</f>
        <v>-</v>
      </c>
      <c r="BI11" s="117"/>
      <c r="BJ11" s="117"/>
      <c r="BK11" s="117"/>
      <c r="BL11" s="119"/>
      <c r="BM11" s="120" t="str">
        <f>IF(M11=0,"",IF(BK11=0,"",(BK11/M11)))</f>
        <v/>
      </c>
      <c r="BN11" s="121"/>
      <c r="BO11" s="122" t="str">
        <f>IFERROR(BN11/BK11,"-")</f>
        <v>-</v>
      </c>
      <c r="BP11" s="123"/>
      <c r="BQ11" s="124" t="str">
        <f>IFERROR(BP11/BK11,"-")</f>
        <v>-</v>
      </c>
      <c r="BR11" s="125"/>
      <c r="BS11" s="125"/>
      <c r="BT11" s="125"/>
      <c r="BU11" s="126"/>
      <c r="BV11" s="127" t="str">
        <f>IF(M11=0,"",IF(BU11=0,"",(BU11/M11)))</f>
        <v/>
      </c>
      <c r="BW11" s="128"/>
      <c r="BX11" s="129" t="str">
        <f>IFERROR(BW11/BU11,"-")</f>
        <v>-</v>
      </c>
      <c r="BY11" s="130"/>
      <c r="BZ11" s="131" t="str">
        <f>IFERROR(BY11/BU11,"-")</f>
        <v>-</v>
      </c>
      <c r="CA11" s="132"/>
      <c r="CB11" s="132"/>
      <c r="CC11" s="132"/>
      <c r="CD11" s="133"/>
      <c r="CE11" s="134" t="str">
        <f>IF(M11=0,"",IF(CD11=0,"",(CD11/M11)))</f>
        <v/>
      </c>
      <c r="CF11" s="135"/>
      <c r="CG11" s="136" t="str">
        <f>IFERROR(CF11/CD11,"-")</f>
        <v>-</v>
      </c>
      <c r="CH11" s="137"/>
      <c r="CI11" s="138" t="str">
        <f>IFERROR(CH11/CD11,"-")</f>
        <v>-</v>
      </c>
      <c r="CJ11" s="139"/>
      <c r="CK11" s="139"/>
      <c r="CL11" s="139"/>
      <c r="CM11" s="140">
        <v>0</v>
      </c>
      <c r="CN11" s="141"/>
      <c r="CO11" s="141"/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79" t="str">
        <f>Z12</f>
        <v>0</v>
      </c>
      <c r="B12" s="189" t="s">
        <v>106</v>
      </c>
      <c r="C12" s="189"/>
      <c r="D12" s="189"/>
      <c r="E12" s="189" t="s">
        <v>61</v>
      </c>
      <c r="F12" s="89" t="s">
        <v>107</v>
      </c>
      <c r="G12" s="89" t="s">
        <v>99</v>
      </c>
      <c r="H12" s="181">
        <v>0</v>
      </c>
      <c r="I12" s="84">
        <v>1700</v>
      </c>
      <c r="J12" s="80">
        <v>0</v>
      </c>
      <c r="K12" s="80">
        <v>0</v>
      </c>
      <c r="L12" s="80">
        <v>0</v>
      </c>
      <c r="M12" s="93">
        <v>0</v>
      </c>
      <c r="N12" s="144">
        <v>0</v>
      </c>
      <c r="O12" s="81" t="str">
        <f>IFERROR(M12/L12,"-")</f>
        <v>-</v>
      </c>
      <c r="P12" s="80">
        <v>0</v>
      </c>
      <c r="Q12" s="80">
        <v>0</v>
      </c>
      <c r="R12" s="81" t="str">
        <f>IFERROR(P12/M12,"-")</f>
        <v>-</v>
      </c>
      <c r="S12" s="82" t="str">
        <f>IFERROR(H12/SUM(M12:M12),"-")</f>
        <v>-</v>
      </c>
      <c r="T12" s="83">
        <v>0</v>
      </c>
      <c r="U12" s="81" t="str">
        <f>IF(M12=0,"-",T12/M12)</f>
        <v>-</v>
      </c>
      <c r="V12" s="186"/>
      <c r="W12" s="187" t="str">
        <f>IFERROR(V12/M12,"-")</f>
        <v>-</v>
      </c>
      <c r="X12" s="187" t="str">
        <f>IFERROR(V12/T12,"-")</f>
        <v>-</v>
      </c>
      <c r="Y12" s="181">
        <f>SUM(V12:V12)-SUM(H12:H12)</f>
        <v>0</v>
      </c>
      <c r="Z12" s="85" t="str">
        <f>SUM(V12:V12)/SUM(H12:H12)</f>
        <v>0</v>
      </c>
      <c r="AA12" s="78"/>
      <c r="AB12" s="94"/>
      <c r="AC12" s="95" t="str">
        <f>IF(M12=0,"",IF(AB12=0,"",(AB12/M12)))</f>
        <v/>
      </c>
      <c r="AD12" s="94"/>
      <c r="AE12" s="96" t="str">
        <f>IFERROR(AD12/AB12,"-")</f>
        <v>-</v>
      </c>
      <c r="AF12" s="97"/>
      <c r="AG12" s="98" t="str">
        <f>IFERROR(AF12/AB12,"-")</f>
        <v>-</v>
      </c>
      <c r="AH12" s="99"/>
      <c r="AI12" s="99"/>
      <c r="AJ12" s="99"/>
      <c r="AK12" s="100"/>
      <c r="AL12" s="101" t="str">
        <f>IF(M12=0,"",IF(AK12=0,"",(AK12/M12)))</f>
        <v/>
      </c>
      <c r="AM12" s="100"/>
      <c r="AN12" s="102" t="str">
        <f>IFERROR(AM12/AK12,"-")</f>
        <v>-</v>
      </c>
      <c r="AO12" s="103"/>
      <c r="AP12" s="104" t="str">
        <f>IFERROR(AO12/AK12,"-")</f>
        <v>-</v>
      </c>
      <c r="AQ12" s="105"/>
      <c r="AR12" s="105"/>
      <c r="AS12" s="105"/>
      <c r="AT12" s="106"/>
      <c r="AU12" s="107" t="str">
        <f>IF(M12=0,"",IF(AW12=0,"",(AW12/M12)))</f>
        <v/>
      </c>
      <c r="AV12" s="106"/>
      <c r="AW12" s="108" t="str">
        <f>IFERROR(AY12/AW12,"-")</f>
        <v>-</v>
      </c>
      <c r="AX12" s="109"/>
      <c r="AY12" s="110" t="str">
        <f>IFERROR(BA12/AW12,"-")</f>
        <v>-</v>
      </c>
      <c r="AZ12" s="111"/>
      <c r="BA12" s="111"/>
      <c r="BB12" s="111"/>
      <c r="BC12" s="112"/>
      <c r="BD12" s="113" t="str">
        <f>IF(M12=0,"",IF(BC12=0,"",(BC12/M12)))</f>
        <v/>
      </c>
      <c r="BE12" s="112"/>
      <c r="BF12" s="114" t="str">
        <f>IFERROR(BE12/BC12,"-")</f>
        <v>-</v>
      </c>
      <c r="BG12" s="115"/>
      <c r="BH12" s="116" t="str">
        <f>IFERROR(BG12/BC12,"-")</f>
        <v>-</v>
      </c>
      <c r="BI12" s="117"/>
      <c r="BJ12" s="117"/>
      <c r="BK12" s="117"/>
      <c r="BL12" s="119"/>
      <c r="BM12" s="120" t="str">
        <f>IF(M12=0,"",IF(BK12=0,"",(BK12/M12)))</f>
        <v/>
      </c>
      <c r="BN12" s="121"/>
      <c r="BO12" s="122" t="str">
        <f>IFERROR(BN12/BK12,"-")</f>
        <v>-</v>
      </c>
      <c r="BP12" s="123"/>
      <c r="BQ12" s="124" t="str">
        <f>IFERROR(BP12/BK12,"-")</f>
        <v>-</v>
      </c>
      <c r="BR12" s="125"/>
      <c r="BS12" s="125"/>
      <c r="BT12" s="125"/>
      <c r="BU12" s="126"/>
      <c r="BV12" s="127" t="str">
        <f>IF(M12=0,"",IF(BU12=0,"",(BU12/M12)))</f>
        <v/>
      </c>
      <c r="BW12" s="128"/>
      <c r="BX12" s="129" t="str">
        <f>IFERROR(BW12/BU12,"-")</f>
        <v>-</v>
      </c>
      <c r="BY12" s="130"/>
      <c r="BZ12" s="131" t="str">
        <f>IFERROR(BY12/BU12,"-")</f>
        <v>-</v>
      </c>
      <c r="CA12" s="132"/>
      <c r="CB12" s="132"/>
      <c r="CC12" s="132"/>
      <c r="CD12" s="133"/>
      <c r="CE12" s="134" t="str">
        <f>IF(M12=0,"",IF(CD12=0,"",(CD12/M12)))</f>
        <v/>
      </c>
      <c r="CF12" s="135"/>
      <c r="CG12" s="136" t="str">
        <f>IFERROR(CF12/CD12,"-")</f>
        <v>-</v>
      </c>
      <c r="CH12" s="137"/>
      <c r="CI12" s="138" t="str">
        <f>IFERROR(CH12/CD12,"-")</f>
        <v>-</v>
      </c>
      <c r="CJ12" s="139"/>
      <c r="CK12" s="139"/>
      <c r="CL12" s="139"/>
      <c r="CM12" s="140">
        <v>0</v>
      </c>
      <c r="CN12" s="141"/>
      <c r="CO12" s="141"/>
      <c r="CP12" s="141"/>
      <c r="CQ12" s="142" t="str">
        <f>IF(AND(CO12=0,CP12=0),"",IF(AND(CO12&lt;=100000,CP12&lt;=100000),"",IF(CO12/CN12&gt;0.7,"男高",IF(CP12/CN12&gt;0.7,"女高",""))))</f>
        <v/>
      </c>
    </row>
    <row r="13" spans="1:97">
      <c r="A13" s="30"/>
      <c r="B13" s="86"/>
      <c r="C13" s="86"/>
      <c r="D13" s="87"/>
      <c r="E13" s="88"/>
      <c r="F13" s="89"/>
      <c r="G13" s="89"/>
      <c r="H13" s="182"/>
      <c r="I13" s="90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58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4"/>
      <c r="L14" s="31"/>
      <c r="M14" s="31"/>
      <c r="N14" s="31"/>
      <c r="O14" s="33"/>
      <c r="P14" s="33"/>
      <c r="Q14" s="31"/>
      <c r="R14" s="33"/>
      <c r="S14" s="25"/>
      <c r="T14" s="25"/>
      <c r="U14" s="25"/>
      <c r="V14" s="188"/>
      <c r="W14" s="188"/>
      <c r="X14" s="188"/>
      <c r="Y14" s="188"/>
      <c r="Z14" s="33"/>
      <c r="AA14" s="60"/>
      <c r="AB14" s="62"/>
      <c r="AC14" s="63"/>
      <c r="AD14" s="62"/>
      <c r="AE14" s="66"/>
      <c r="AF14" s="67"/>
      <c r="AG14" s="68"/>
      <c r="AH14" s="69"/>
      <c r="AI14" s="69"/>
      <c r="AJ14" s="69"/>
      <c r="AK14" s="62"/>
      <c r="AL14" s="63"/>
      <c r="AM14" s="62"/>
      <c r="AN14" s="66"/>
      <c r="AO14" s="67"/>
      <c r="AP14" s="68"/>
      <c r="AQ14" s="69"/>
      <c r="AR14" s="69"/>
      <c r="AS14" s="69"/>
      <c r="AT14" s="62"/>
      <c r="AU14" s="63"/>
      <c r="AV14" s="62"/>
      <c r="AW14" s="66"/>
      <c r="AX14" s="67"/>
      <c r="AY14" s="68"/>
      <c r="AZ14" s="69"/>
      <c r="BA14" s="69"/>
      <c r="BB14" s="69"/>
      <c r="BC14" s="62"/>
      <c r="BD14" s="63"/>
      <c r="BE14" s="62"/>
      <c r="BF14" s="66"/>
      <c r="BG14" s="67"/>
      <c r="BH14" s="68"/>
      <c r="BI14" s="69"/>
      <c r="BJ14" s="69"/>
      <c r="BK14" s="69"/>
      <c r="BL14" s="64"/>
      <c r="BM14" s="65"/>
      <c r="BN14" s="62"/>
      <c r="BO14" s="66"/>
      <c r="BP14" s="67"/>
      <c r="BQ14" s="68"/>
      <c r="BR14" s="69"/>
      <c r="BS14" s="69"/>
      <c r="BT14" s="69"/>
      <c r="BU14" s="64"/>
      <c r="BV14" s="65"/>
      <c r="BW14" s="62"/>
      <c r="BX14" s="66"/>
      <c r="BY14" s="67"/>
      <c r="BZ14" s="68"/>
      <c r="CA14" s="69"/>
      <c r="CB14" s="69"/>
      <c r="CC14" s="69"/>
      <c r="CD14" s="64"/>
      <c r="CE14" s="65"/>
      <c r="CF14" s="62"/>
      <c r="CG14" s="66"/>
      <c r="CH14" s="67"/>
      <c r="CI14" s="68"/>
      <c r="CJ14" s="69"/>
      <c r="CK14" s="69"/>
      <c r="CL14" s="69"/>
      <c r="CM14" s="70"/>
      <c r="CN14" s="67"/>
      <c r="CO14" s="67"/>
      <c r="CP14" s="67"/>
      <c r="CQ14" s="71"/>
    </row>
    <row r="15" spans="1:97">
      <c r="A15" s="19" t="str">
        <f>Z15</f>
        <v>0</v>
      </c>
      <c r="B15" s="41"/>
      <c r="C15" s="41"/>
      <c r="D15" s="41"/>
      <c r="E15" s="41"/>
      <c r="F15" s="40" t="s">
        <v>108</v>
      </c>
      <c r="G15" s="40"/>
      <c r="H15" s="184"/>
      <c r="I15" s="45"/>
      <c r="J15" s="41">
        <f>SUM(J6:J14)</f>
        <v>0</v>
      </c>
      <c r="K15" s="41">
        <f>SUM(K6:K14)</f>
        <v>0</v>
      </c>
      <c r="L15" s="41">
        <f>SUM(L6:L14)</f>
        <v>9493</v>
      </c>
      <c r="M15" s="41">
        <f>SUM(M6:M14)</f>
        <v>569</v>
      </c>
      <c r="N15" s="41">
        <f>SUM(N6:N14)</f>
        <v>529</v>
      </c>
      <c r="O15" s="42">
        <f>IFERROR(M15/L15,"-")</f>
        <v>0.059938902349099</v>
      </c>
      <c r="P15" s="77">
        <f>SUM(P6:P14)</f>
        <v>12</v>
      </c>
      <c r="Q15" s="77">
        <f>SUM(Q6:Q14)</f>
        <v>141</v>
      </c>
      <c r="R15" s="42">
        <f>IFERROR(P15/M15,"-")</f>
        <v>0.021089630931459</v>
      </c>
      <c r="S15" s="43">
        <f>IFERROR(H15/M15,"-")</f>
        <v>0</v>
      </c>
      <c r="T15" s="44">
        <f>SUM(T6:T14)</f>
        <v>15</v>
      </c>
      <c r="U15" s="42">
        <f>IFERROR(T15/M15,"-")</f>
        <v>0.026362038664323</v>
      </c>
      <c r="V15" s="184">
        <f>SUM(V6:V14)</f>
        <v>390000</v>
      </c>
      <c r="W15" s="184">
        <f>IFERROR(V15/M15,"-")</f>
        <v>685.41300527241</v>
      </c>
      <c r="X15" s="184">
        <f>IFERROR(V15/T15,"-")</f>
        <v>26000</v>
      </c>
      <c r="Y15" s="184">
        <f>V15-H15</f>
        <v>390000</v>
      </c>
      <c r="Z15" s="46" t="str">
        <f>V15/H15</f>
        <v>0</v>
      </c>
      <c r="AA15" s="59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109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110</v>
      </c>
      <c r="C6" s="189" t="s">
        <v>111</v>
      </c>
      <c r="D6" s="189" t="s">
        <v>112</v>
      </c>
      <c r="E6" s="189" t="s">
        <v>113</v>
      </c>
      <c r="F6" s="89" t="s">
        <v>114</v>
      </c>
      <c r="G6" s="89" t="s">
        <v>92</v>
      </c>
      <c r="H6" s="181">
        <v>0</v>
      </c>
      <c r="I6" s="80">
        <v>0</v>
      </c>
      <c r="J6" s="80">
        <v>0</v>
      </c>
      <c r="K6" s="80">
        <v>25550</v>
      </c>
      <c r="L6" s="93">
        <v>382</v>
      </c>
      <c r="M6" s="81">
        <f>IFERROR(L6/K6,"-")</f>
        <v>0.014951076320939</v>
      </c>
      <c r="N6" s="80">
        <v>13</v>
      </c>
      <c r="O6" s="80">
        <v>157</v>
      </c>
      <c r="P6" s="81">
        <f>IFERROR(N6/(L6),"-")</f>
        <v>0.034031413612565</v>
      </c>
      <c r="Q6" s="82">
        <f>IFERROR(H6/SUM(L6:L6),"-")</f>
        <v>0</v>
      </c>
      <c r="R6" s="83">
        <v>26</v>
      </c>
      <c r="S6" s="81">
        <f>IF(L6=0,"-",R6/L6)</f>
        <v>0.068062827225131</v>
      </c>
      <c r="T6" s="186">
        <v>1235000</v>
      </c>
      <c r="U6" s="187">
        <f>IFERROR(T6/L6,"-")</f>
        <v>3232.9842931937</v>
      </c>
      <c r="V6" s="187">
        <f>IFERROR(T6/R6,"-")</f>
        <v>47500</v>
      </c>
      <c r="W6" s="181">
        <f>SUM(T6:T6)-SUM(H6:H6)</f>
        <v>1235000</v>
      </c>
      <c r="X6" s="85" t="str">
        <f>SUM(T6:T6)/SUM(H6:H6)</f>
        <v>0</v>
      </c>
      <c r="Y6" s="78"/>
      <c r="Z6" s="94">
        <v>14</v>
      </c>
      <c r="AA6" s="95">
        <f>IF(L6=0,"",IF(Z6=0,"",(Z6/L6)))</f>
        <v>0.036649214659686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20</v>
      </c>
      <c r="AJ6" s="101">
        <f>IF(L6=0,"",IF(AI6=0,"",(AI6/L6)))</f>
        <v>0.052356020942408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65</v>
      </c>
      <c r="AS6" s="107">
        <f>IF(L6=0,"",IF(AR6=0,"",(AR6/L6)))</f>
        <v>0.17015706806283</v>
      </c>
      <c r="AT6" s="106">
        <v>2</v>
      </c>
      <c r="AU6" s="108">
        <f>IFERROR(AT6/AR6,"-")</f>
        <v>0.030769230769231</v>
      </c>
      <c r="AV6" s="109">
        <v>24000</v>
      </c>
      <c r="AW6" s="110">
        <f>IFERROR(AV6/AR6,"-")</f>
        <v>369.23076923077</v>
      </c>
      <c r="AX6" s="111">
        <v>1</v>
      </c>
      <c r="AY6" s="111"/>
      <c r="AZ6" s="111">
        <v>1</v>
      </c>
      <c r="BA6" s="112">
        <v>143</v>
      </c>
      <c r="BB6" s="113">
        <f>IF(L6=0,"",IF(BA6=0,"",(BA6/L6)))</f>
        <v>0.37434554973822</v>
      </c>
      <c r="BC6" s="112">
        <v>11</v>
      </c>
      <c r="BD6" s="114">
        <f>IFERROR(BC6/BA6,"-")</f>
        <v>0.076923076923077</v>
      </c>
      <c r="BE6" s="115">
        <v>257000</v>
      </c>
      <c r="BF6" s="116">
        <f>IFERROR(BE6/BA6,"-")</f>
        <v>1797.2027972028</v>
      </c>
      <c r="BG6" s="117">
        <v>6</v>
      </c>
      <c r="BH6" s="117"/>
      <c r="BI6" s="117">
        <v>5</v>
      </c>
      <c r="BJ6" s="119">
        <v>89</v>
      </c>
      <c r="BK6" s="120">
        <f>IF(L6=0,"",IF(BJ6=0,"",(BJ6/L6)))</f>
        <v>0.23298429319372</v>
      </c>
      <c r="BL6" s="121">
        <v>7</v>
      </c>
      <c r="BM6" s="122">
        <f>IFERROR(BL6/BJ6,"-")</f>
        <v>0.078651685393258</v>
      </c>
      <c r="BN6" s="123">
        <v>697000</v>
      </c>
      <c r="BO6" s="124">
        <f>IFERROR(BN6/BJ6,"-")</f>
        <v>7831.4606741573</v>
      </c>
      <c r="BP6" s="125">
        <v>1</v>
      </c>
      <c r="BQ6" s="125">
        <v>2</v>
      </c>
      <c r="BR6" s="125">
        <v>4</v>
      </c>
      <c r="BS6" s="126">
        <v>37</v>
      </c>
      <c r="BT6" s="127">
        <f>IF(L6=0,"",IF(BS6=0,"",(BS6/L6)))</f>
        <v>0.096858638743456</v>
      </c>
      <c r="BU6" s="128">
        <v>5</v>
      </c>
      <c r="BV6" s="129">
        <f>IFERROR(BU6/BS6,"-")</f>
        <v>0.13513513513514</v>
      </c>
      <c r="BW6" s="130">
        <v>196000</v>
      </c>
      <c r="BX6" s="131">
        <f>IFERROR(BW6/BS6,"-")</f>
        <v>5297.2972972973</v>
      </c>
      <c r="BY6" s="132">
        <v>1</v>
      </c>
      <c r="BZ6" s="132">
        <v>1</v>
      </c>
      <c r="CA6" s="132">
        <v>3</v>
      </c>
      <c r="CB6" s="133">
        <v>14</v>
      </c>
      <c r="CC6" s="134">
        <f>IF(L6=0,"",IF(CB6=0,"",(CB6/L6)))</f>
        <v>0.036649214659686</v>
      </c>
      <c r="CD6" s="135">
        <v>1</v>
      </c>
      <c r="CE6" s="136">
        <f>IFERROR(CD6/CB6,"-")</f>
        <v>0.071428571428571</v>
      </c>
      <c r="CF6" s="137">
        <v>61000</v>
      </c>
      <c r="CG6" s="138">
        <f>IFERROR(CF6/CB6,"-")</f>
        <v>4357.1428571429</v>
      </c>
      <c r="CH6" s="139"/>
      <c r="CI6" s="139"/>
      <c r="CJ6" s="139">
        <v>1</v>
      </c>
      <c r="CK6" s="140">
        <v>26</v>
      </c>
      <c r="CL6" s="141">
        <v>1235000</v>
      </c>
      <c r="CM6" s="141">
        <v>573000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2.0469179222812</v>
      </c>
      <c r="B7" s="189" t="s">
        <v>115</v>
      </c>
      <c r="C7" s="189" t="s">
        <v>94</v>
      </c>
      <c r="D7" s="189" t="s">
        <v>116</v>
      </c>
      <c r="E7" s="189" t="s">
        <v>117</v>
      </c>
      <c r="F7" s="89" t="s">
        <v>118</v>
      </c>
      <c r="G7" s="89" t="s">
        <v>92</v>
      </c>
      <c r="H7" s="181">
        <v>7208887</v>
      </c>
      <c r="I7" s="80">
        <v>0</v>
      </c>
      <c r="J7" s="80">
        <v>0</v>
      </c>
      <c r="K7" s="80">
        <v>537108</v>
      </c>
      <c r="L7" s="93">
        <v>3311</v>
      </c>
      <c r="M7" s="81">
        <f>IFERROR(L7/K7,"-")</f>
        <v>0.0061644957811092</v>
      </c>
      <c r="N7" s="80">
        <v>106</v>
      </c>
      <c r="O7" s="80">
        <v>1350</v>
      </c>
      <c r="P7" s="81">
        <f>IFERROR(N7/(L7),"-")</f>
        <v>0.032014497130776</v>
      </c>
      <c r="Q7" s="82">
        <f>IFERROR(H7/SUM(L7:L7),"-")</f>
        <v>2177.2536997886</v>
      </c>
      <c r="R7" s="83">
        <v>336</v>
      </c>
      <c r="S7" s="81">
        <f>IF(L7=0,"-",R7/L7)</f>
        <v>0.1014799154334</v>
      </c>
      <c r="T7" s="186">
        <v>14756000</v>
      </c>
      <c r="U7" s="187">
        <f>IFERROR(T7/L7,"-")</f>
        <v>4456.6596194503</v>
      </c>
      <c r="V7" s="187">
        <f>IFERROR(T7/R7,"-")</f>
        <v>43916.666666667</v>
      </c>
      <c r="W7" s="181">
        <f>SUM(T7:T7)-SUM(H7:H7)</f>
        <v>7547113</v>
      </c>
      <c r="X7" s="85">
        <f>SUM(T7:T7)/SUM(H7:H7)</f>
        <v>2.0469179222812</v>
      </c>
      <c r="Y7" s="78"/>
      <c r="Z7" s="94">
        <v>69</v>
      </c>
      <c r="AA7" s="95">
        <f>IF(L7=0,"",IF(Z7=0,"",(Z7/L7)))</f>
        <v>0.020839625490788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20</v>
      </c>
      <c r="AJ7" s="101">
        <f>IF(L7=0,"",IF(AI7=0,"",(AI7/L7)))</f>
        <v>0.0060404711567502</v>
      </c>
      <c r="AK7" s="100">
        <v>1</v>
      </c>
      <c r="AL7" s="102">
        <f>IFERROR(AK7/AI7,"-")</f>
        <v>0.05</v>
      </c>
      <c r="AM7" s="103">
        <v>3000</v>
      </c>
      <c r="AN7" s="104">
        <f>IFERROR(AM7/AI7,"-")</f>
        <v>150</v>
      </c>
      <c r="AO7" s="105">
        <v>1</v>
      </c>
      <c r="AP7" s="105"/>
      <c r="AQ7" s="105"/>
      <c r="AR7" s="106">
        <v>104</v>
      </c>
      <c r="AS7" s="107">
        <f>IF(L7=0,"",IF(AR7=0,"",(AR7/L7)))</f>
        <v>0.031410450015101</v>
      </c>
      <c r="AT7" s="106">
        <v>2</v>
      </c>
      <c r="AU7" s="108">
        <f>IFERROR(AT7/AR7,"-")</f>
        <v>0.019230769230769</v>
      </c>
      <c r="AV7" s="109">
        <v>24000</v>
      </c>
      <c r="AW7" s="110">
        <f>IFERROR(AV7/AR7,"-")</f>
        <v>230.76923076923</v>
      </c>
      <c r="AX7" s="111"/>
      <c r="AY7" s="111">
        <v>1</v>
      </c>
      <c r="AZ7" s="111">
        <v>1</v>
      </c>
      <c r="BA7" s="112">
        <v>1482</v>
      </c>
      <c r="BB7" s="113">
        <f>IF(L7=0,"",IF(BA7=0,"",(BA7/L7)))</f>
        <v>0.44759891271519</v>
      </c>
      <c r="BC7" s="112">
        <v>131</v>
      </c>
      <c r="BD7" s="114">
        <f>IFERROR(BC7/BA7,"-")</f>
        <v>0.088394062078273</v>
      </c>
      <c r="BE7" s="115">
        <v>3819000</v>
      </c>
      <c r="BF7" s="116">
        <f>IFERROR(BE7/BA7,"-")</f>
        <v>2576.9230769231</v>
      </c>
      <c r="BG7" s="117">
        <v>68</v>
      </c>
      <c r="BH7" s="117">
        <v>27</v>
      </c>
      <c r="BI7" s="117">
        <v>36</v>
      </c>
      <c r="BJ7" s="119">
        <v>1126</v>
      </c>
      <c r="BK7" s="120">
        <f>IF(L7=0,"",IF(BJ7=0,"",(BJ7/L7)))</f>
        <v>0.34007852612504</v>
      </c>
      <c r="BL7" s="121">
        <v>128</v>
      </c>
      <c r="BM7" s="122">
        <f>IFERROR(BL7/BJ7,"-")</f>
        <v>0.11367673179396</v>
      </c>
      <c r="BN7" s="123">
        <v>5967000</v>
      </c>
      <c r="BO7" s="124">
        <f>IFERROR(BN7/BJ7,"-")</f>
        <v>5299.2895204263</v>
      </c>
      <c r="BP7" s="125">
        <v>54</v>
      </c>
      <c r="BQ7" s="125">
        <v>25</v>
      </c>
      <c r="BR7" s="125">
        <v>49</v>
      </c>
      <c r="BS7" s="126">
        <v>424</v>
      </c>
      <c r="BT7" s="127">
        <f>IF(L7=0,"",IF(BS7=0,"",(BS7/L7)))</f>
        <v>0.1280579885231</v>
      </c>
      <c r="BU7" s="128">
        <v>53</v>
      </c>
      <c r="BV7" s="129">
        <f>IFERROR(BU7/BS7,"-")</f>
        <v>0.125</v>
      </c>
      <c r="BW7" s="130">
        <v>2574000</v>
      </c>
      <c r="BX7" s="131">
        <f>IFERROR(BW7/BS7,"-")</f>
        <v>6070.7547169811</v>
      </c>
      <c r="BY7" s="132">
        <v>19</v>
      </c>
      <c r="BZ7" s="132">
        <v>7</v>
      </c>
      <c r="CA7" s="132">
        <v>27</v>
      </c>
      <c r="CB7" s="133">
        <v>86</v>
      </c>
      <c r="CC7" s="134">
        <f>IF(L7=0,"",IF(CB7=0,"",(CB7/L7)))</f>
        <v>0.025974025974026</v>
      </c>
      <c r="CD7" s="135">
        <v>21</v>
      </c>
      <c r="CE7" s="136">
        <f>IFERROR(CD7/CB7,"-")</f>
        <v>0.24418604651163</v>
      </c>
      <c r="CF7" s="137">
        <v>2369000</v>
      </c>
      <c r="CG7" s="138">
        <f>IFERROR(CF7/CB7,"-")</f>
        <v>27546.511627907</v>
      </c>
      <c r="CH7" s="139">
        <v>4</v>
      </c>
      <c r="CI7" s="139">
        <v>2</v>
      </c>
      <c r="CJ7" s="139">
        <v>15</v>
      </c>
      <c r="CK7" s="140">
        <v>336</v>
      </c>
      <c r="CL7" s="141">
        <v>14756000</v>
      </c>
      <c r="CM7" s="141">
        <v>750000</v>
      </c>
      <c r="CN7" s="141">
        <v>22000</v>
      </c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119</v>
      </c>
      <c r="C8" s="189" t="s">
        <v>94</v>
      </c>
      <c r="D8" s="189" t="s">
        <v>116</v>
      </c>
      <c r="E8" s="189" t="s">
        <v>117</v>
      </c>
      <c r="F8" s="89" t="s">
        <v>120</v>
      </c>
      <c r="G8" s="89" t="s">
        <v>92</v>
      </c>
      <c r="H8" s="181">
        <v>0</v>
      </c>
      <c r="I8" s="80">
        <v>0</v>
      </c>
      <c r="J8" s="80">
        <v>0</v>
      </c>
      <c r="K8" s="80">
        <v>5</v>
      </c>
      <c r="L8" s="93">
        <v>1</v>
      </c>
      <c r="M8" s="81">
        <f>IFERROR(L8/K8,"-")</f>
        <v>0.2</v>
      </c>
      <c r="N8" s="80">
        <v>0</v>
      </c>
      <c r="O8" s="80">
        <v>1</v>
      </c>
      <c r="P8" s="81">
        <f>IFERROR(N8/(L8),"-")</f>
        <v>0</v>
      </c>
      <c r="Q8" s="82">
        <f>IFERROR(H8/SUM(L8:L8),"-")</f>
        <v>0</v>
      </c>
      <c r="R8" s="83">
        <v>0</v>
      </c>
      <c r="S8" s="81">
        <f>IF(L8=0,"-",R8/L8)</f>
        <v>0</v>
      </c>
      <c r="T8" s="186"/>
      <c r="U8" s="187">
        <f>IFERROR(T8/L8,"-")</f>
        <v>0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>
        <f>IF(L8=0,"",IF(Z8=0,"",(Z8/L8)))</f>
        <v>0</v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>
        <f>IF(L8=0,"",IF(AI8=0,"",(AI8/L8)))</f>
        <v>0</v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>
        <f>IF(L8=0,"",IF(AR8=0,"",(AR8/L8)))</f>
        <v>0</v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>
        <f>IF(L8=0,"",IF(BA8=0,"",(BA8/L8)))</f>
        <v>0</v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>
        <v>1</v>
      </c>
      <c r="BK8" s="120">
        <f>IF(L8=0,"",IF(BJ8=0,"",(BJ8/L8)))</f>
        <v>1</v>
      </c>
      <c r="BL8" s="121"/>
      <c r="BM8" s="122">
        <f>IFERROR(BL8/BJ8,"-")</f>
        <v>0</v>
      </c>
      <c r="BN8" s="123"/>
      <c r="BO8" s="124">
        <f>IFERROR(BN8/BJ8,"-")</f>
        <v>0</v>
      </c>
      <c r="BP8" s="125"/>
      <c r="BQ8" s="125"/>
      <c r="BR8" s="125"/>
      <c r="BS8" s="126"/>
      <c r="BT8" s="127">
        <f>IF(L8=0,"",IF(BS8=0,"",(BS8/L8)))</f>
        <v>0</v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>
        <f>IF(L8=0,"",IF(CB8=0,"",(CB8/L8)))</f>
        <v>0</v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6.3806347160565</v>
      </c>
      <c r="B9" s="189" t="s">
        <v>121</v>
      </c>
      <c r="C9" s="189" t="s">
        <v>94</v>
      </c>
      <c r="D9" s="189" t="s">
        <v>116</v>
      </c>
      <c r="E9" s="189" t="s">
        <v>117</v>
      </c>
      <c r="F9" s="89" t="s">
        <v>122</v>
      </c>
      <c r="G9" s="89" t="s">
        <v>92</v>
      </c>
      <c r="H9" s="181">
        <v>251388</v>
      </c>
      <c r="I9" s="80">
        <v>0</v>
      </c>
      <c r="J9" s="80">
        <v>0</v>
      </c>
      <c r="K9" s="80">
        <v>7254</v>
      </c>
      <c r="L9" s="93">
        <v>132</v>
      </c>
      <c r="M9" s="81">
        <f>IFERROR(L9/K9,"-")</f>
        <v>0.018196856906534</v>
      </c>
      <c r="N9" s="80">
        <v>8</v>
      </c>
      <c r="O9" s="80">
        <v>45</v>
      </c>
      <c r="P9" s="81">
        <f>IFERROR(N9/(L9),"-")</f>
        <v>0.060606060606061</v>
      </c>
      <c r="Q9" s="82">
        <f>IFERROR(H9/SUM(L9:L9),"-")</f>
        <v>1904.4545454545</v>
      </c>
      <c r="R9" s="83">
        <v>22</v>
      </c>
      <c r="S9" s="81">
        <f>IF(L9=0,"-",R9/L9)</f>
        <v>0.16666666666667</v>
      </c>
      <c r="T9" s="186">
        <v>1604015</v>
      </c>
      <c r="U9" s="187">
        <f>IFERROR(T9/L9,"-")</f>
        <v>12151.628787879</v>
      </c>
      <c r="V9" s="187">
        <f>IFERROR(T9/R9,"-")</f>
        <v>72909.772727273</v>
      </c>
      <c r="W9" s="181">
        <f>SUM(T9:T9)-SUM(H9:H9)</f>
        <v>1352627</v>
      </c>
      <c r="X9" s="85">
        <f>SUM(T9:T9)/SUM(H9:H9)</f>
        <v>6.3806347160565</v>
      </c>
      <c r="Y9" s="78"/>
      <c r="Z9" s="94">
        <v>7</v>
      </c>
      <c r="AA9" s="95">
        <f>IF(L9=0,"",IF(Z9=0,"",(Z9/L9)))</f>
        <v>0.053030303030303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9</v>
      </c>
      <c r="AJ9" s="101">
        <f>IF(L9=0,"",IF(AI9=0,"",(AI9/L9)))</f>
        <v>0.068181818181818</v>
      </c>
      <c r="AK9" s="100">
        <v>2</v>
      </c>
      <c r="AL9" s="102">
        <f>IFERROR(AK9/AI9,"-")</f>
        <v>0.22222222222222</v>
      </c>
      <c r="AM9" s="103">
        <v>18000</v>
      </c>
      <c r="AN9" s="104">
        <f>IFERROR(AM9/AI9,"-")</f>
        <v>2000</v>
      </c>
      <c r="AO9" s="105"/>
      <c r="AP9" s="105">
        <v>2</v>
      </c>
      <c r="AQ9" s="105"/>
      <c r="AR9" s="106">
        <v>10</v>
      </c>
      <c r="AS9" s="107">
        <f>IF(L9=0,"",IF(AR9=0,"",(AR9/L9)))</f>
        <v>0.075757575757576</v>
      </c>
      <c r="AT9" s="106">
        <v>1</v>
      </c>
      <c r="AU9" s="108">
        <f>IFERROR(AT9/AR9,"-")</f>
        <v>0.1</v>
      </c>
      <c r="AV9" s="109">
        <v>3000</v>
      </c>
      <c r="AW9" s="110">
        <f>IFERROR(AV9/AR9,"-")</f>
        <v>300</v>
      </c>
      <c r="AX9" s="111">
        <v>1</v>
      </c>
      <c r="AY9" s="111"/>
      <c r="AZ9" s="111"/>
      <c r="BA9" s="112">
        <v>33</v>
      </c>
      <c r="BB9" s="113">
        <f>IF(L9=0,"",IF(BA9=0,"",(BA9/L9)))</f>
        <v>0.25</v>
      </c>
      <c r="BC9" s="112">
        <v>4</v>
      </c>
      <c r="BD9" s="114">
        <f>IFERROR(BC9/BA9,"-")</f>
        <v>0.12121212121212</v>
      </c>
      <c r="BE9" s="115">
        <v>15000</v>
      </c>
      <c r="BF9" s="116">
        <f>IFERROR(BE9/BA9,"-")</f>
        <v>454.54545454545</v>
      </c>
      <c r="BG9" s="117">
        <v>3</v>
      </c>
      <c r="BH9" s="117">
        <v>1</v>
      </c>
      <c r="BI9" s="117"/>
      <c r="BJ9" s="119">
        <v>43</v>
      </c>
      <c r="BK9" s="120">
        <f>IF(L9=0,"",IF(BJ9=0,"",(BJ9/L9)))</f>
        <v>0.32575757575758</v>
      </c>
      <c r="BL9" s="121">
        <v>7</v>
      </c>
      <c r="BM9" s="122">
        <f>IFERROR(BL9/BJ9,"-")</f>
        <v>0.16279069767442</v>
      </c>
      <c r="BN9" s="123">
        <v>456015</v>
      </c>
      <c r="BO9" s="124">
        <f>IFERROR(BN9/BJ9,"-")</f>
        <v>10605</v>
      </c>
      <c r="BP9" s="125">
        <v>3</v>
      </c>
      <c r="BQ9" s="125">
        <v>1</v>
      </c>
      <c r="BR9" s="125">
        <v>3</v>
      </c>
      <c r="BS9" s="126">
        <v>24</v>
      </c>
      <c r="BT9" s="127">
        <f>IF(L9=0,"",IF(BS9=0,"",(BS9/L9)))</f>
        <v>0.18181818181818</v>
      </c>
      <c r="BU9" s="128">
        <v>5</v>
      </c>
      <c r="BV9" s="129">
        <f>IFERROR(BU9/BS9,"-")</f>
        <v>0.20833333333333</v>
      </c>
      <c r="BW9" s="130">
        <v>106000</v>
      </c>
      <c r="BX9" s="131">
        <f>IFERROR(BW9/BS9,"-")</f>
        <v>4416.6666666667</v>
      </c>
      <c r="BY9" s="132">
        <v>2</v>
      </c>
      <c r="BZ9" s="132">
        <v>1</v>
      </c>
      <c r="CA9" s="132">
        <v>2</v>
      </c>
      <c r="CB9" s="133">
        <v>6</v>
      </c>
      <c r="CC9" s="134">
        <f>IF(L9=0,"",IF(CB9=0,"",(CB9/L9)))</f>
        <v>0.045454545454545</v>
      </c>
      <c r="CD9" s="135">
        <v>3</v>
      </c>
      <c r="CE9" s="136">
        <f>IFERROR(CD9/CB9,"-")</f>
        <v>0.5</v>
      </c>
      <c r="CF9" s="137">
        <v>1006000</v>
      </c>
      <c r="CG9" s="138">
        <f>IFERROR(CF9/CB9,"-")</f>
        <v>167666.66666667</v>
      </c>
      <c r="CH9" s="139">
        <v>1</v>
      </c>
      <c r="CI9" s="139"/>
      <c r="CJ9" s="139">
        <v>2</v>
      </c>
      <c r="CK9" s="140">
        <v>22</v>
      </c>
      <c r="CL9" s="141">
        <v>1604015</v>
      </c>
      <c r="CM9" s="141">
        <v>731000</v>
      </c>
      <c r="CN9" s="141">
        <v>69000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123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569917</v>
      </c>
      <c r="L12" s="41">
        <f>SUM(L6:L11)</f>
        <v>3826</v>
      </c>
      <c r="M12" s="42">
        <f>IFERROR(L12/K12,"-")</f>
        <v>0.0067132582463762</v>
      </c>
      <c r="N12" s="77">
        <f>SUM(N6:N11)</f>
        <v>127</v>
      </c>
      <c r="O12" s="77">
        <f>SUM(O6:O11)</f>
        <v>1553</v>
      </c>
      <c r="P12" s="42">
        <f>IFERROR(N12/L12,"-")</f>
        <v>0.033193936225823</v>
      </c>
      <c r="Q12" s="43">
        <f>IFERROR(H12/L12,"-")</f>
        <v>0</v>
      </c>
      <c r="R12" s="44">
        <f>SUM(R6:R11)</f>
        <v>384</v>
      </c>
      <c r="S12" s="42">
        <f>IFERROR(R12/L12,"-")</f>
        <v>0.10036591740721</v>
      </c>
      <c r="T12" s="184">
        <f>SUM(T6:T11)</f>
        <v>17595015</v>
      </c>
      <c r="U12" s="184">
        <f>IFERROR(T12/L12,"-")</f>
        <v>4598.8016204914</v>
      </c>
      <c r="V12" s="184">
        <f>IFERROR(T12/R12,"-")</f>
        <v>45820.3515625</v>
      </c>
      <c r="W12" s="184">
        <f>T12-H12</f>
        <v>17595015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124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125</v>
      </c>
      <c r="C6" s="189" t="s">
        <v>94</v>
      </c>
      <c r="D6" s="189" t="s">
        <v>126</v>
      </c>
      <c r="E6" s="189" t="s">
        <v>127</v>
      </c>
      <c r="F6" s="89" t="s">
        <v>128</v>
      </c>
      <c r="G6" s="89" t="s">
        <v>92</v>
      </c>
      <c r="H6" s="181">
        <v>0</v>
      </c>
      <c r="I6" s="80">
        <v>0</v>
      </c>
      <c r="J6" s="80">
        <v>0</v>
      </c>
      <c r="K6" s="80">
        <v>0</v>
      </c>
      <c r="L6" s="93">
        <v>5</v>
      </c>
      <c r="M6" s="81" t="str">
        <f>IFERROR(L6/K6,"-")</f>
        <v>-</v>
      </c>
      <c r="N6" s="80">
        <v>0</v>
      </c>
      <c r="O6" s="80">
        <v>2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>
        <v>1</v>
      </c>
      <c r="AA6" s="95">
        <f>IF(L6=0,"",IF(Z6=0,"",(Z6/L6)))</f>
        <v>0.2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</v>
      </c>
      <c r="AJ6" s="101">
        <f>IF(L6=0,"",IF(AI6=0,"",(AI6/L6)))</f>
        <v>0.4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0.2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0.2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129</v>
      </c>
      <c r="C7" s="189" t="s">
        <v>94</v>
      </c>
      <c r="D7" s="189" t="s">
        <v>126</v>
      </c>
      <c r="E7" s="189" t="s">
        <v>127</v>
      </c>
      <c r="F7" s="89" t="s">
        <v>130</v>
      </c>
      <c r="G7" s="89" t="s">
        <v>92</v>
      </c>
      <c r="H7" s="181">
        <v>0</v>
      </c>
      <c r="I7" s="80">
        <v>0</v>
      </c>
      <c r="J7" s="80">
        <v>0</v>
      </c>
      <c r="K7" s="80">
        <v>0</v>
      </c>
      <c r="L7" s="93">
        <v>17</v>
      </c>
      <c r="M7" s="81" t="str">
        <f>IFERROR(L7/K7,"-")</f>
        <v>-</v>
      </c>
      <c r="N7" s="80">
        <v>0</v>
      </c>
      <c r="O7" s="80">
        <v>0</v>
      </c>
      <c r="P7" s="81">
        <f>IFERROR(N7/(L7),"-")</f>
        <v>0</v>
      </c>
      <c r="Q7" s="82">
        <f>IFERROR(H7/SUM(L7:L7),"-")</f>
        <v>0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>
        <v>4</v>
      </c>
      <c r="AA7" s="95">
        <f>IF(L7=0,"",IF(Z7=0,"",(Z7/L7)))</f>
        <v>0.23529411764706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</v>
      </c>
      <c r="AJ7" s="101">
        <f>IF(L7=0,"",IF(AI7=0,"",(AI7/L7)))</f>
        <v>0.35294117647059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</v>
      </c>
      <c r="AS7" s="107">
        <f>IF(L7=0,"",IF(AR7=0,"",(AR7/L7)))</f>
        <v>0.11764705882353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</v>
      </c>
      <c r="BB7" s="113">
        <f>IF(L7=0,"",IF(BA7=0,"",(BA7/L7)))</f>
        <v>0.058823529411765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3</v>
      </c>
      <c r="BK7" s="120">
        <f>IF(L7=0,"",IF(BJ7=0,"",(BJ7/L7)))</f>
        <v>0.17647058823529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>
        <v>1</v>
      </c>
      <c r="CC7" s="134">
        <f>IF(L7=0,"",IF(CB7=0,"",(CB7/L7)))</f>
        <v>0.058823529411765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131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22</v>
      </c>
      <c r="M10" s="42" t="str">
        <f>IFERROR(L10/K10,"-")</f>
        <v>-</v>
      </c>
      <c r="N10" s="77">
        <f>SUM(N6:N9)</f>
        <v>0</v>
      </c>
      <c r="O10" s="77">
        <f>SUM(O6:O9)</f>
        <v>2</v>
      </c>
      <c r="P10" s="42">
        <f>IFERROR(N10/L10,"-")</f>
        <v>0</v>
      </c>
      <c r="Q10" s="43">
        <f>IFERROR(H10/L10,"-")</f>
        <v>0</v>
      </c>
      <c r="R10" s="44">
        <f>SUM(R6:R9)</f>
        <v>0</v>
      </c>
      <c r="S10" s="42">
        <f>IFERROR(R10/L10,"-")</f>
        <v>0</v>
      </c>
      <c r="T10" s="184">
        <f>SUM(T6:T9)</f>
        <v>0</v>
      </c>
      <c r="U10" s="184">
        <f>IFERROR(T10/L10,"-")</f>
        <v>0</v>
      </c>
      <c r="V10" s="184" t="str">
        <f>IFERROR(T10/R10,"-")</f>
        <v>-</v>
      </c>
      <c r="W10" s="184">
        <f>T10-H10</f>
        <v>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