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<sst xmlns="http://schemas.openxmlformats.org/spreadsheetml/2006/main" uniqueCount="122">
  <si>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</si>
  <si>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</si>
  <si>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</si>
  <si>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</si>
  <si>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</si>
  <si>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</si>
  <si>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</si>
  <si>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</si>
  <si>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</si>
  <si>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</si>
  <si>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</si>
  <si>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</si>
  <si>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</si>
  <si>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</si>
  <si>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</si>
  <si>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</si>
  <si>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</si>
  <si>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</si>
  <si>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</si>
  <si>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</si>
  <si>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</si>
  <si>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</si>
  <si>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</si>
  <si>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</si>
  <si>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</si>
  <si>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</si>
  <si>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</si>
  <si>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</si>
  <si>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</si>
  <si>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</si>
  <si>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</si>
  <si>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</si>
  <si>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</si>
  <si>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</si>
  <si>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</si>
  <si>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</si>
  <si>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</si>
  <si>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</si>
  <si>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</si>
  <si>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</si>
  <si>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</si>
  <si>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</si>
  <si>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</si>
  <si>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</si>
  <si>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</si>
  <si>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</si>
  <si>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</si>
  <si>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</si>
  <si>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</si>
  <si>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</si>
  <si>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</si>
  <si>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</si>
  <si>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</si>
  <si>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</si>
  <si>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</si>
  <si>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</si>
  <si>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</si>
  <si>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smss2346</t>
  </si>
  <si>
    <t>アドライヴ</t>
  </si>
  <si>
    <t>いろいろ</t>
  </si>
  <si>
    <t>企画枠ラーメン信夫</t>
  </si>
  <si>
    <t>空電</t>
  </si>
  <si>
    <t>実話カタログ企画</t>
  </si>
  <si>
    <t>企画枠</t>
  </si>
  <si>
    <t>8月01日(日)</t>
  </si>
  <si>
    <t>sms_a1084</t>
  </si>
  <si>
    <t>大洋図書</t>
  </si>
  <si>
    <t>2P逆ナンインタビュー版_アイ(大浦真奈美さん)</t>
  </si>
  <si>
    <t>i38</t>
  </si>
  <si>
    <t>実話ナックルズ ウルトラ</t>
  </si>
  <si>
    <t>1C2P</t>
  </si>
  <si>
    <t>8月16日(月)</t>
  </si>
  <si>
    <t>smss2343</t>
  </si>
  <si>
    <t>sms_a1085</t>
  </si>
  <si>
    <t>1P記事_求む！中高年男性版_アイ(妃さん)</t>
  </si>
  <si>
    <t>臨時増刊ラヴァーズ</t>
  </si>
  <si>
    <t>表4　4C1P</t>
  </si>
  <si>
    <t>8月23日(月)</t>
  </si>
  <si>
    <t>smss2344</t>
  </si>
  <si>
    <t>sms_a1086</t>
  </si>
  <si>
    <t>一水社</t>
  </si>
  <si>
    <t>50代からの男のゴラク</t>
  </si>
  <si>
    <t>8月27日(金)</t>
  </si>
  <si>
    <t>smss2345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</si>
  <si>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</si>
  <si>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</si>
  <si>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</si>
  <si>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</si>
  <si>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</si>
  <si>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</si>
  <si>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</si>
  <si>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</si>
  <si>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</si>
  <si>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8/1～8/31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</si>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</sst>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0.33333333333333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190" t="s">
        <v>64</v>
      </c>
      <c r="K6" s="181">
        <v>60000</v>
      </c>
      <c r="L6" s="80">
        <v>0</v>
      </c>
      <c r="M6" s="80">
        <v>0</v>
      </c>
      <c r="N6" s="80">
        <v>117</v>
      </c>
      <c r="O6" s="91">
        <v>44</v>
      </c>
      <c r="P6" s="92">
        <v>2</v>
      </c>
      <c r="Q6" s="93">
        <f>O6+P6</f>
        <v>46</v>
      </c>
      <c r="R6" s="81">
        <f>IFERROR(Q6/N6,"-")</f>
        <v>0.39316239316239</v>
      </c>
      <c r="S6" s="80">
        <v>3</v>
      </c>
      <c r="T6" s="80">
        <v>6</v>
      </c>
      <c r="U6" s="81">
        <f>IFERROR(T6/(Q6),"-")</f>
        <v>0.1304347826087</v>
      </c>
      <c r="V6" s="82">
        <f>IFERROR(K6/SUM(Q6:Q6),"-")</f>
        <v>1304.347826087</v>
      </c>
      <c r="W6" s="83">
        <v>1</v>
      </c>
      <c r="X6" s="81">
        <f>IF(Q6=0,"-",W6/Q6)</f>
        <v>0.021739130434783</v>
      </c>
      <c r="Y6" s="186">
        <v>20000</v>
      </c>
      <c r="Z6" s="187">
        <f>IFERROR(Y6/Q6,"-")</f>
        <v>434.78260869565</v>
      </c>
      <c r="AA6" s="187">
        <f>IFERROR(Y6/W6,"-")</f>
        <v>20000</v>
      </c>
      <c r="AB6" s="181">
        <f>SUM(Y6:Y6)-SUM(K6:K6)</f>
        <v>-40000</v>
      </c>
      <c r="AC6" s="85">
        <f>SUM(Y6:Y6)/SUM(K6:K6)</f>
        <v>0.33333333333333</v>
      </c>
      <c r="AD6" s="78"/>
      <c r="AE6" s="94">
        <v>1</v>
      </c>
      <c r="AF6" s="95">
        <f>IF(Q6=0,"",IF(AE6=0,"",(AE6/Q6)))</f>
        <v>0.021739130434783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0.021739130434783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6</v>
      </c>
      <c r="AX6" s="107">
        <f>IF(Q6=0,"",IF(AW6=0,"",(AW6/Q6)))</f>
        <v>0.1304347826087</v>
      </c>
      <c r="AY6" s="106">
        <v>2</v>
      </c>
      <c r="AZ6" s="108">
        <f>IFERROR(AY6/AW6,"-")</f>
        <v>0.33333333333333</v>
      </c>
      <c r="BA6" s="109">
        <v>23000</v>
      </c>
      <c r="BB6" s="110">
        <f>IFERROR(BA6/AW6,"-")</f>
        <v>3833.3333333333</v>
      </c>
      <c r="BC6" s="111">
        <v>1</v>
      </c>
      <c r="BD6" s="111"/>
      <c r="BE6" s="111">
        <v>1</v>
      </c>
      <c r="BF6" s="112">
        <v>13</v>
      </c>
      <c r="BG6" s="113">
        <f>IF(Q6=0,"",IF(BF6=0,"",(BF6/Q6)))</f>
        <v>0.28260869565217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19</v>
      </c>
      <c r="BP6" s="120">
        <f>IF(Q6=0,"",IF(BO6=0,"",(BO6/Q6)))</f>
        <v>0.41304347826087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0.10869565217391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0.021739130434783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20000</v>
      </c>
      <c r="CR6" s="141">
        <v>20000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>
        <f>AC7</f>
        <v>0.71111111111111</v>
      </c>
      <c r="B7" s="189" t="s">
        <v>65</v>
      </c>
      <c r="C7" s="189" t="s">
        <v>58</v>
      </c>
      <c r="D7" s="189" t="s">
        <v>66</v>
      </c>
      <c r="E7" s="189" t="s">
        <v>67</v>
      </c>
      <c r="F7" s="189"/>
      <c r="G7" s="189" t="s">
        <v>68</v>
      </c>
      <c r="H7" s="89" t="s">
        <v>69</v>
      </c>
      <c r="I7" s="89" t="s">
        <v>70</v>
      </c>
      <c r="J7" s="89" t="s">
        <v>71</v>
      </c>
      <c r="K7" s="181">
        <v>45000</v>
      </c>
      <c r="L7" s="80">
        <v>0</v>
      </c>
      <c r="M7" s="80">
        <v>0</v>
      </c>
      <c r="N7" s="80">
        <v>51</v>
      </c>
      <c r="O7" s="91">
        <v>12</v>
      </c>
      <c r="P7" s="92">
        <v>0</v>
      </c>
      <c r="Q7" s="93">
        <f>O7+P7</f>
        <v>12</v>
      </c>
      <c r="R7" s="81">
        <f>IFERROR(Q7/N7,"-")</f>
        <v>0.23529411764706</v>
      </c>
      <c r="S7" s="80">
        <v>0</v>
      </c>
      <c r="T7" s="80">
        <v>4</v>
      </c>
      <c r="U7" s="81">
        <f>IFERROR(T7/(Q7),"-")</f>
        <v>0.33333333333333</v>
      </c>
      <c r="V7" s="82">
        <f>IFERROR(K7/SUM(Q7:Q8),"-")</f>
        <v>1500</v>
      </c>
      <c r="W7" s="83">
        <v>2</v>
      </c>
      <c r="X7" s="81">
        <f>IF(Q7=0,"-",W7/Q7)</f>
        <v>0.16666666666667</v>
      </c>
      <c r="Y7" s="186">
        <v>3000</v>
      </c>
      <c r="Z7" s="187">
        <f>IFERROR(Y7/Q7,"-")</f>
        <v>250</v>
      </c>
      <c r="AA7" s="187">
        <f>IFERROR(Y7/W7,"-")</f>
        <v>1500</v>
      </c>
      <c r="AB7" s="181">
        <f>SUM(Y7:Y8)-SUM(K7:K8)</f>
        <v>-13000</v>
      </c>
      <c r="AC7" s="85">
        <f>SUM(Y7:Y8)/SUM(K7:K8)</f>
        <v>0.71111111111111</v>
      </c>
      <c r="AD7" s="78"/>
      <c r="AE7" s="94">
        <v>1</v>
      </c>
      <c r="AF7" s="95">
        <f>IF(Q7=0,"",IF(AE7=0,"",(AE7/Q7)))</f>
        <v>0.083333333333333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0.33333333333333</v>
      </c>
      <c r="AP7" s="100">
        <v>2</v>
      </c>
      <c r="AQ7" s="102">
        <f>IFERROR(AP7/AN7,"-")</f>
        <v>0.5</v>
      </c>
      <c r="AR7" s="103">
        <v>18000</v>
      </c>
      <c r="AS7" s="104">
        <f>IFERROR(AR7/AN7,"-")</f>
        <v>4500</v>
      </c>
      <c r="AT7" s="105">
        <v>1</v>
      </c>
      <c r="AU7" s="105"/>
      <c r="AV7" s="105">
        <v>1</v>
      </c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0.083333333333333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0.5</v>
      </c>
      <c r="BQ7" s="121">
        <v>1</v>
      </c>
      <c r="BR7" s="122">
        <f>IFERROR(BQ7/BO7,"-")</f>
        <v>0.16666666666667</v>
      </c>
      <c r="BS7" s="123">
        <v>14000</v>
      </c>
      <c r="BT7" s="124">
        <f>IFERROR(BS7/BO7,"-")</f>
        <v>2333.3333333333</v>
      </c>
      <c r="BU7" s="125"/>
      <c r="BV7" s="125"/>
      <c r="BW7" s="125">
        <v>1</v>
      </c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3000</v>
      </c>
      <c r="CR7" s="141">
        <v>15000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72</v>
      </c>
      <c r="C8" s="189" t="s">
        <v>58</v>
      </c>
      <c r="D8" s="189"/>
      <c r="E8" s="189"/>
      <c r="F8" s="189"/>
      <c r="G8" s="189" t="s">
        <v>61</v>
      </c>
      <c r="H8" s="89"/>
      <c r="I8" s="89"/>
      <c r="J8" s="89"/>
      <c r="K8" s="181"/>
      <c r="L8" s="80">
        <v>0</v>
      </c>
      <c r="M8" s="80">
        <v>0</v>
      </c>
      <c r="N8" s="80">
        <v>51</v>
      </c>
      <c r="O8" s="91">
        <v>18</v>
      </c>
      <c r="P8" s="92">
        <v>0</v>
      </c>
      <c r="Q8" s="93">
        <f>O8+P8</f>
        <v>18</v>
      </c>
      <c r="R8" s="81">
        <f>IFERROR(Q8/N8,"-")</f>
        <v>0.35294117647059</v>
      </c>
      <c r="S8" s="80">
        <v>2</v>
      </c>
      <c r="T8" s="80">
        <v>1</v>
      </c>
      <c r="U8" s="81">
        <f>IFERROR(T8/(Q8),"-")</f>
        <v>0.055555555555556</v>
      </c>
      <c r="V8" s="82"/>
      <c r="W8" s="83">
        <v>3</v>
      </c>
      <c r="X8" s="81">
        <f>IF(Q8=0,"-",W8/Q8)</f>
        <v>0.16666666666667</v>
      </c>
      <c r="Y8" s="186">
        <v>29000</v>
      </c>
      <c r="Z8" s="187">
        <f>IFERROR(Y8/Q8,"-")</f>
        <v>1611.1111111111</v>
      </c>
      <c r="AA8" s="187">
        <f>IFERROR(Y8/W8,"-")</f>
        <v>9666.6666666667</v>
      </c>
      <c r="AB8" s="181"/>
      <c r="AC8" s="85"/>
      <c r="AD8" s="78"/>
      <c r="AE8" s="94">
        <v>1</v>
      </c>
      <c r="AF8" s="95">
        <f>IF(Q8=0,"",IF(AE8=0,"",(AE8/Q8)))</f>
        <v>0.055555555555556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0.055555555555556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0.16666666666667</v>
      </c>
      <c r="BH8" s="112">
        <v>1</v>
      </c>
      <c r="BI8" s="114">
        <f>IFERROR(BH8/BF8,"-")</f>
        <v>0.33333333333333</v>
      </c>
      <c r="BJ8" s="115">
        <v>11000</v>
      </c>
      <c r="BK8" s="116">
        <f>IFERROR(BJ8/BF8,"-")</f>
        <v>3666.6666666667</v>
      </c>
      <c r="BL8" s="117"/>
      <c r="BM8" s="117"/>
      <c r="BN8" s="117">
        <v>1</v>
      </c>
      <c r="BO8" s="119">
        <v>7</v>
      </c>
      <c r="BP8" s="120">
        <f>IF(Q8=0,"",IF(BO8=0,"",(BO8/Q8)))</f>
        <v>0.38888888888889</v>
      </c>
      <c r="BQ8" s="121">
        <v>2</v>
      </c>
      <c r="BR8" s="122">
        <f>IFERROR(BQ8/BO8,"-")</f>
        <v>0.28571428571429</v>
      </c>
      <c r="BS8" s="123">
        <v>13000</v>
      </c>
      <c r="BT8" s="124">
        <f>IFERROR(BS8/BO8,"-")</f>
        <v>1857.1428571429</v>
      </c>
      <c r="BU8" s="125">
        <v>1</v>
      </c>
      <c r="BV8" s="125"/>
      <c r="BW8" s="125">
        <v>1</v>
      </c>
      <c r="BX8" s="126">
        <v>6</v>
      </c>
      <c r="BY8" s="127">
        <f>IF(Q8=0,"",IF(BX8=0,"",(BX8/Q8)))</f>
        <v>0.33333333333333</v>
      </c>
      <c r="BZ8" s="128">
        <v>2</v>
      </c>
      <c r="CA8" s="129">
        <f>IFERROR(BZ8/BX8,"-")</f>
        <v>0.33333333333333</v>
      </c>
      <c r="CB8" s="130">
        <v>24000</v>
      </c>
      <c r="CC8" s="131">
        <f>IFERROR(CB8/BX8,"-")</f>
        <v>4000</v>
      </c>
      <c r="CD8" s="132">
        <v>1</v>
      </c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29000</v>
      </c>
      <c r="CR8" s="141">
        <v>14000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>
        <f>AC9</f>
        <v>2.6382</v>
      </c>
      <c r="B9" s="189" t="s">
        <v>73</v>
      </c>
      <c r="C9" s="189" t="s">
        <v>58</v>
      </c>
      <c r="D9" s="189" t="s">
        <v>66</v>
      </c>
      <c r="E9" s="189" t="s">
        <v>74</v>
      </c>
      <c r="F9" s="189"/>
      <c r="G9" s="189" t="s">
        <v>68</v>
      </c>
      <c r="H9" s="89" t="s">
        <v>75</v>
      </c>
      <c r="I9" s="89" t="s">
        <v>76</v>
      </c>
      <c r="J9" s="89" t="s">
        <v>77</v>
      </c>
      <c r="K9" s="181">
        <v>105000</v>
      </c>
      <c r="L9" s="80">
        <v>0</v>
      </c>
      <c r="M9" s="80">
        <v>0</v>
      </c>
      <c r="N9" s="80">
        <v>94</v>
      </c>
      <c r="O9" s="91">
        <v>12</v>
      </c>
      <c r="P9" s="92">
        <v>0</v>
      </c>
      <c r="Q9" s="93">
        <f>O9+P9</f>
        <v>12</v>
      </c>
      <c r="R9" s="81">
        <f>IFERROR(Q9/N9,"-")</f>
        <v>0.12765957446809</v>
      </c>
      <c r="S9" s="80">
        <v>2</v>
      </c>
      <c r="T9" s="80">
        <v>5</v>
      </c>
      <c r="U9" s="81">
        <f>IFERROR(T9/(Q9),"-")</f>
        <v>0.41666666666667</v>
      </c>
      <c r="V9" s="82">
        <f>IFERROR(K9/SUM(Q9:Q10),"-")</f>
        <v>2837.8378378378</v>
      </c>
      <c r="W9" s="83">
        <v>3</v>
      </c>
      <c r="X9" s="81">
        <f>IF(Q9=0,"-",W9/Q9)</f>
        <v>0.25</v>
      </c>
      <c r="Y9" s="186">
        <v>97000</v>
      </c>
      <c r="Z9" s="187">
        <f>IFERROR(Y9/Q9,"-")</f>
        <v>8083.3333333333</v>
      </c>
      <c r="AA9" s="187">
        <f>IFERROR(Y9/W9,"-")</f>
        <v>32333.333333333</v>
      </c>
      <c r="AB9" s="181">
        <f>SUM(Y9:Y10)-SUM(K9:K10)</f>
        <v>172011</v>
      </c>
      <c r="AC9" s="85">
        <f>SUM(Y9:Y10)/SUM(K9:K10)</f>
        <v>2.6382</v>
      </c>
      <c r="AD9" s="78"/>
      <c r="AE9" s="94">
        <v>1</v>
      </c>
      <c r="AF9" s="95">
        <f>IF(Q9=0,"",IF(AE9=0,"",(AE9/Q9)))</f>
        <v>0.083333333333333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0.083333333333333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0.41666666666667</v>
      </c>
      <c r="BQ9" s="121">
        <v>2</v>
      </c>
      <c r="BR9" s="122">
        <f>IFERROR(BQ9/BO9,"-")</f>
        <v>0.4</v>
      </c>
      <c r="BS9" s="123">
        <v>19000</v>
      </c>
      <c r="BT9" s="124">
        <f>IFERROR(BS9/BO9,"-")</f>
        <v>3800</v>
      </c>
      <c r="BU9" s="125">
        <v>1</v>
      </c>
      <c r="BV9" s="125"/>
      <c r="BW9" s="125">
        <v>1</v>
      </c>
      <c r="BX9" s="126">
        <v>3</v>
      </c>
      <c r="BY9" s="127">
        <f>IF(Q9=0,"",IF(BX9=0,"",(BX9/Q9)))</f>
        <v>0.25</v>
      </c>
      <c r="BZ9" s="128">
        <v>2</v>
      </c>
      <c r="CA9" s="129">
        <f>IFERROR(BZ9/BX9,"-")</f>
        <v>0.66666666666667</v>
      </c>
      <c r="CB9" s="130">
        <v>143000</v>
      </c>
      <c r="CC9" s="131">
        <f>IFERROR(CB9/BX9,"-")</f>
        <v>47666.666666667</v>
      </c>
      <c r="CD9" s="132"/>
      <c r="CE9" s="132"/>
      <c r="CF9" s="132">
        <v>2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3</v>
      </c>
      <c r="CQ9" s="141">
        <v>97000</v>
      </c>
      <c r="CR9" s="141">
        <v>78000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78</v>
      </c>
      <c r="C10" s="189" t="s">
        <v>58</v>
      </c>
      <c r="D10" s="189"/>
      <c r="E10" s="189"/>
      <c r="F10" s="189"/>
      <c r="G10" s="189" t="s">
        <v>61</v>
      </c>
      <c r="H10" s="89"/>
      <c r="I10" s="89"/>
      <c r="J10" s="89"/>
      <c r="K10" s="181"/>
      <c r="L10" s="80">
        <v>0</v>
      </c>
      <c r="M10" s="80">
        <v>0</v>
      </c>
      <c r="N10" s="80">
        <v>63</v>
      </c>
      <c r="O10" s="91">
        <v>25</v>
      </c>
      <c r="P10" s="92">
        <v>0</v>
      </c>
      <c r="Q10" s="93">
        <f>O10+P10</f>
        <v>25</v>
      </c>
      <c r="R10" s="81">
        <f>IFERROR(Q10/N10,"-")</f>
        <v>0.3968253968254</v>
      </c>
      <c r="S10" s="80">
        <v>6</v>
      </c>
      <c r="T10" s="80">
        <v>4</v>
      </c>
      <c r="U10" s="81">
        <f>IFERROR(T10/(Q10),"-")</f>
        <v>0.16</v>
      </c>
      <c r="V10" s="82"/>
      <c r="W10" s="83">
        <v>4</v>
      </c>
      <c r="X10" s="81">
        <f>IF(Q10=0,"-",W10/Q10)</f>
        <v>0.16</v>
      </c>
      <c r="Y10" s="186">
        <v>180011</v>
      </c>
      <c r="Z10" s="187">
        <f>IFERROR(Y10/Q10,"-")</f>
        <v>7200.44</v>
      </c>
      <c r="AA10" s="187">
        <f>IFERROR(Y10/W10,"-")</f>
        <v>45002.75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0.12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0.08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11</v>
      </c>
      <c r="BP10" s="120">
        <f>IF(Q10=0,"",IF(BO10=0,"",(BO10/Q10)))</f>
        <v>0.44</v>
      </c>
      <c r="BQ10" s="121">
        <v>3</v>
      </c>
      <c r="BR10" s="122">
        <f>IFERROR(BQ10/BO10,"-")</f>
        <v>0.27272727272727</v>
      </c>
      <c r="BS10" s="123">
        <v>74000</v>
      </c>
      <c r="BT10" s="124">
        <f>IFERROR(BS10/BO10,"-")</f>
        <v>6727.2727272727</v>
      </c>
      <c r="BU10" s="125">
        <v>1</v>
      </c>
      <c r="BV10" s="125"/>
      <c r="BW10" s="125">
        <v>2</v>
      </c>
      <c r="BX10" s="126">
        <v>6</v>
      </c>
      <c r="BY10" s="127">
        <f>IF(Q10=0,"",IF(BX10=0,"",(BX10/Q10)))</f>
        <v>0.24</v>
      </c>
      <c r="BZ10" s="128">
        <v>1</v>
      </c>
      <c r="CA10" s="129">
        <f>IFERROR(BZ10/BX10,"-")</f>
        <v>0.16666666666667</v>
      </c>
      <c r="CB10" s="130">
        <v>38000</v>
      </c>
      <c r="CC10" s="131">
        <f>IFERROR(CB10/BX10,"-")</f>
        <v>6333.3333333333</v>
      </c>
      <c r="CD10" s="132"/>
      <c r="CE10" s="132"/>
      <c r="CF10" s="132">
        <v>1</v>
      </c>
      <c r="CG10" s="133">
        <v>3</v>
      </c>
      <c r="CH10" s="134">
        <f>IF(Q10=0,"",IF(CG10=0,"",(CG10/Q10)))</f>
        <v>0.12</v>
      </c>
      <c r="CI10" s="135">
        <v>1</v>
      </c>
      <c r="CJ10" s="136">
        <f>IFERROR(CI10/CG10,"-")</f>
        <v>0.33333333333333</v>
      </c>
      <c r="CK10" s="137">
        <v>68011</v>
      </c>
      <c r="CL10" s="138">
        <f>IFERROR(CK10/CG10,"-")</f>
        <v>22670.333333333</v>
      </c>
      <c r="CM10" s="139"/>
      <c r="CN10" s="139"/>
      <c r="CO10" s="139">
        <v>1</v>
      </c>
      <c r="CP10" s="140">
        <v>4</v>
      </c>
      <c r="CQ10" s="141">
        <v>180011</v>
      </c>
      <c r="CR10" s="141">
        <v>68011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1.6105263157895</v>
      </c>
      <c r="B11" s="189" t="s">
        <v>79</v>
      </c>
      <c r="C11" s="189" t="s">
        <v>58</v>
      </c>
      <c r="D11" s="189" t="s">
        <v>80</v>
      </c>
      <c r="E11" s="189" t="s">
        <v>74</v>
      </c>
      <c r="F11" s="189"/>
      <c r="G11" s="189" t="s">
        <v>68</v>
      </c>
      <c r="H11" s="89" t="s">
        <v>81</v>
      </c>
      <c r="I11" s="89" t="s">
        <v>76</v>
      </c>
      <c r="J11" s="89" t="s">
        <v>82</v>
      </c>
      <c r="K11" s="181">
        <v>95000</v>
      </c>
      <c r="L11" s="80">
        <v>0</v>
      </c>
      <c r="M11" s="80">
        <v>0</v>
      </c>
      <c r="N11" s="80">
        <v>50</v>
      </c>
      <c r="O11" s="91">
        <v>8</v>
      </c>
      <c r="P11" s="92">
        <v>0</v>
      </c>
      <c r="Q11" s="93">
        <f>O11+P11</f>
        <v>8</v>
      </c>
      <c r="R11" s="81">
        <f>IFERROR(Q11/N11,"-")</f>
        <v>0.16</v>
      </c>
      <c r="S11" s="80">
        <v>0</v>
      </c>
      <c r="T11" s="80">
        <v>3</v>
      </c>
      <c r="U11" s="81">
        <f>IFERROR(T11/(Q11),"-")</f>
        <v>0.375</v>
      </c>
      <c r="V11" s="82">
        <f>IFERROR(K11/SUM(Q11:Q12),"-")</f>
        <v>4750</v>
      </c>
      <c r="W11" s="83">
        <v>1</v>
      </c>
      <c r="X11" s="81">
        <f>IF(Q11=0,"-",W11/Q11)</f>
        <v>0.125</v>
      </c>
      <c r="Y11" s="186">
        <v>13000</v>
      </c>
      <c r="Z11" s="187">
        <f>IFERROR(Y11/Q11,"-")</f>
        <v>1625</v>
      </c>
      <c r="AA11" s="187">
        <f>IFERROR(Y11/W11,"-")</f>
        <v>13000</v>
      </c>
      <c r="AB11" s="181">
        <f>SUM(Y11:Y12)-SUM(K11:K12)</f>
        <v>58000</v>
      </c>
      <c r="AC11" s="85">
        <f>SUM(Y11:Y12)/SUM(K11:K12)</f>
        <v>1.6105263157895</v>
      </c>
      <c r="AD11" s="78"/>
      <c r="AE11" s="94">
        <v>1</v>
      </c>
      <c r="AF11" s="95">
        <f>IF(Q11=0,"",IF(AE11=0,"",(AE11/Q11)))</f>
        <v>0.125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0.375</v>
      </c>
      <c r="BH11" s="112">
        <v>1</v>
      </c>
      <c r="BI11" s="114">
        <f>IFERROR(BH11/BF11,"-")</f>
        <v>0.33333333333333</v>
      </c>
      <c r="BJ11" s="115">
        <v>3000</v>
      </c>
      <c r="BK11" s="116">
        <f>IFERROR(BJ11/BF11,"-")</f>
        <v>1000</v>
      </c>
      <c r="BL11" s="117">
        <v>1</v>
      </c>
      <c r="BM11" s="117"/>
      <c r="BN11" s="117"/>
      <c r="BO11" s="119">
        <v>4</v>
      </c>
      <c r="BP11" s="120">
        <f>IF(Q11=0,"",IF(BO11=0,"",(BO11/Q11)))</f>
        <v>0.5</v>
      </c>
      <c r="BQ11" s="121">
        <v>1</v>
      </c>
      <c r="BR11" s="122">
        <f>IFERROR(BQ11/BO11,"-")</f>
        <v>0.25</v>
      </c>
      <c r="BS11" s="123">
        <v>635000</v>
      </c>
      <c r="BT11" s="124">
        <f>IFERROR(BS11/BO11,"-")</f>
        <v>158750</v>
      </c>
      <c r="BU11" s="125"/>
      <c r="BV11" s="125"/>
      <c r="BW11" s="125">
        <v>1</v>
      </c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13000</v>
      </c>
      <c r="CR11" s="141">
        <v>635000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83</v>
      </c>
      <c r="C12" s="189" t="s">
        <v>58</v>
      </c>
      <c r="D12" s="189"/>
      <c r="E12" s="189"/>
      <c r="F12" s="189"/>
      <c r="G12" s="189" t="s">
        <v>61</v>
      </c>
      <c r="H12" s="89"/>
      <c r="I12" s="89"/>
      <c r="J12" s="89"/>
      <c r="K12" s="181"/>
      <c r="L12" s="80">
        <v>0</v>
      </c>
      <c r="M12" s="80">
        <v>0</v>
      </c>
      <c r="N12" s="80">
        <v>26</v>
      </c>
      <c r="O12" s="91">
        <v>9</v>
      </c>
      <c r="P12" s="92">
        <v>3</v>
      </c>
      <c r="Q12" s="93">
        <f>O12+P12</f>
        <v>12</v>
      </c>
      <c r="R12" s="81">
        <f>IFERROR(Q12/N12,"-")</f>
        <v>0.46153846153846</v>
      </c>
      <c r="S12" s="80">
        <v>0</v>
      </c>
      <c r="T12" s="80">
        <v>2</v>
      </c>
      <c r="U12" s="81">
        <f>IFERROR(T12/(Q12),"-")</f>
        <v>0.16666666666667</v>
      </c>
      <c r="V12" s="82"/>
      <c r="W12" s="83">
        <v>1</v>
      </c>
      <c r="X12" s="81">
        <f>IF(Q12=0,"-",W12/Q12)</f>
        <v>0.083333333333333</v>
      </c>
      <c r="Y12" s="186">
        <v>140000</v>
      </c>
      <c r="Z12" s="187">
        <f>IFERROR(Y12/Q12,"-")</f>
        <v>11666.666666667</v>
      </c>
      <c r="AA12" s="187">
        <f>IFERROR(Y12/W12,"-")</f>
        <v>140000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0.083333333333333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0.083333333333333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0.083333333333333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0.33333333333333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2</v>
      </c>
      <c r="CH12" s="134">
        <f>IF(Q12=0,"",IF(CG12=0,"",(CG12/Q12)))</f>
        <v>0.16666666666667</v>
      </c>
      <c r="CI12" s="135">
        <v>1</v>
      </c>
      <c r="CJ12" s="136">
        <f>IFERROR(CI12/CG12,"-")</f>
        <v>0.5</v>
      </c>
      <c r="CK12" s="137">
        <v>140000</v>
      </c>
      <c r="CL12" s="138">
        <f>IFERROR(CK12/CG12,"-")</f>
        <v>70000</v>
      </c>
      <c r="CM12" s="139"/>
      <c r="CN12" s="139"/>
      <c r="CO12" s="139">
        <v>1</v>
      </c>
      <c r="CP12" s="140">
        <v>1</v>
      </c>
      <c r="CQ12" s="141">
        <v>140000</v>
      </c>
      <c r="CR12" s="141">
        <v>140000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30"/>
      <c r="B13" s="86"/>
      <c r="C13" s="86"/>
      <c r="D13" s="87"/>
      <c r="E13" s="87"/>
      <c r="F13" s="87"/>
      <c r="G13" s="88"/>
      <c r="H13" s="89"/>
      <c r="I13" s="89"/>
      <c r="J13" s="89"/>
      <c r="K13" s="182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58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30"/>
      <c r="B14" s="37"/>
      <c r="C14" s="37"/>
      <c r="D14" s="21"/>
      <c r="E14" s="21"/>
      <c r="F14" s="21"/>
      <c r="G14" s="22"/>
      <c r="H14" s="36"/>
      <c r="I14" s="36"/>
      <c r="J14" s="74"/>
      <c r="K14" s="183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60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19">
        <f>AC15</f>
        <v>1.5803639344262</v>
      </c>
      <c r="B15" s="39"/>
      <c r="C15" s="39"/>
      <c r="D15" s="39"/>
      <c r="E15" s="39"/>
      <c r="F15" s="39"/>
      <c r="G15" s="39"/>
      <c r="H15" s="40" t="s">
        <v>84</v>
      </c>
      <c r="I15" s="40"/>
      <c r="J15" s="40"/>
      <c r="K15" s="184">
        <f>SUM(K6:K14)</f>
        <v>305000</v>
      </c>
      <c r="L15" s="41">
        <f>SUM(L6:L14)</f>
        <v>0</v>
      </c>
      <c r="M15" s="41">
        <f>SUM(M6:M14)</f>
        <v>0</v>
      </c>
      <c r="N15" s="41">
        <f>SUM(N6:N14)</f>
        <v>452</v>
      </c>
      <c r="O15" s="41">
        <f>SUM(O6:O14)</f>
        <v>128</v>
      </c>
      <c r="P15" s="41">
        <f>SUM(P6:P14)</f>
        <v>5</v>
      </c>
      <c r="Q15" s="41">
        <f>SUM(Q6:Q14)</f>
        <v>133</v>
      </c>
      <c r="R15" s="42">
        <f>IFERROR(Q15/N15,"-")</f>
        <v>0.29424778761062</v>
      </c>
      <c r="S15" s="77">
        <f>SUM(S6:S14)</f>
        <v>13</v>
      </c>
      <c r="T15" s="77">
        <f>SUM(T6:T14)</f>
        <v>25</v>
      </c>
      <c r="U15" s="42">
        <f>IFERROR(S15/Q15,"-")</f>
        <v>0.097744360902256</v>
      </c>
      <c r="V15" s="43">
        <f>IFERROR(K15/Q15,"-")</f>
        <v>2293.2330827068</v>
      </c>
      <c r="W15" s="44">
        <f>SUM(W6:W14)</f>
        <v>15</v>
      </c>
      <c r="X15" s="42">
        <f>IFERROR(W15/Q15,"-")</f>
        <v>0.11278195488722</v>
      </c>
      <c r="Y15" s="184">
        <f>SUM(Y6:Y14)</f>
        <v>482011</v>
      </c>
      <c r="Z15" s="184">
        <f>IFERROR(Y15/Q15,"-")</f>
        <v>3624.1428571429</v>
      </c>
      <c r="AA15" s="184">
        <f>IFERROR(Y15/W15,"-")</f>
        <v>32134.066666667</v>
      </c>
      <c r="AB15" s="184">
        <f>Y15-K15</f>
        <v>177011</v>
      </c>
      <c r="AC15" s="46">
        <f>Y15/K15</f>
        <v>1.5803639344262</v>
      </c>
      <c r="AD15" s="59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8"/>
    <mergeCell ref="K7:K8"/>
    <mergeCell ref="V7:V8"/>
    <mergeCell ref="AB7:AB8"/>
    <mergeCell ref="AC7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89</v>
      </c>
      <c r="C6" s="189"/>
      <c r="D6" s="189" t="s">
        <v>90</v>
      </c>
      <c r="E6" s="189" t="s">
        <v>91</v>
      </c>
      <c r="F6" s="89" t="s">
        <v>92</v>
      </c>
      <c r="G6" s="89" t="s">
        <v>93</v>
      </c>
      <c r="H6" s="181">
        <v>0</v>
      </c>
      <c r="I6" s="84">
        <v>3000</v>
      </c>
      <c r="J6" s="80">
        <v>0</v>
      </c>
      <c r="K6" s="80">
        <v>0</v>
      </c>
      <c r="L6" s="80">
        <v>1950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94</v>
      </c>
      <c r="C7" s="189" t="s">
        <v>95</v>
      </c>
      <c r="D7" s="189"/>
      <c r="E7" s="189" t="s">
        <v>96</v>
      </c>
      <c r="F7" s="89" t="s">
        <v>97</v>
      </c>
      <c r="G7" s="89" t="s">
        <v>93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4</v>
      </c>
      <c r="N7" s="144">
        <v>4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2</v>
      </c>
      <c r="BD7" s="113">
        <f>IF(M7=0,"",IF(BC7=0,"",(BC7/M7)))</f>
        <v>0.5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1</v>
      </c>
      <c r="BL7" s="119"/>
      <c r="BM7" s="120">
        <f>IF(M7=0,"",IF(BK7=0,"",(BK7/M7)))</f>
        <v>0.25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1</v>
      </c>
      <c r="BV7" s="127">
        <f>IF(M7=0,"",IF(BU7=0,"",(BU7/M7)))</f>
        <v>0.25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98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1950</v>
      </c>
      <c r="M10" s="41">
        <f>SUM(M6:M9)</f>
        <v>4</v>
      </c>
      <c r="N10" s="41">
        <f>SUM(N6:N9)</f>
        <v>4</v>
      </c>
      <c r="O10" s="42">
        <f>IFERROR(M10/L10,"-")</f>
        <v>0.0020512820512821</v>
      </c>
      <c r="P10" s="77">
        <f>SUM(P6:P9)</f>
        <v>0</v>
      </c>
      <c r="Q10" s="77">
        <f>SUM(Q6:Q9)</f>
        <v>2</v>
      </c>
      <c r="R10" s="42">
        <f>IFERROR(P10/M10,"-")</f>
        <v>0</v>
      </c>
      <c r="S10" s="43">
        <f>IFERROR(H10/M10,"-")</f>
        <v>0</v>
      </c>
      <c r="T10" s="44">
        <f>SUM(T6:T9)</f>
        <v>0</v>
      </c>
      <c r="U10" s="42">
        <f>IFERROR(T10/M10,"-")</f>
        <v>0</v>
      </c>
      <c r="V10" s="184">
        <f>SUM(V6:V9)</f>
        <v>0</v>
      </c>
      <c r="W10" s="184">
        <f>IFERROR(V10/M10,"-")</f>
        <v>0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2.2408236007887</v>
      </c>
      <c r="B6" s="189" t="s">
        <v>100</v>
      </c>
      <c r="C6" s="189" t="s">
        <v>101</v>
      </c>
      <c r="D6" s="189" t="s">
        <v>102</v>
      </c>
      <c r="E6" s="189" t="s">
        <v>103</v>
      </c>
      <c r="F6" s="89" t="s">
        <v>104</v>
      </c>
      <c r="G6" s="89" t="s">
        <v>93</v>
      </c>
      <c r="H6" s="181">
        <v>1054880</v>
      </c>
      <c r="I6" s="80">
        <v>0</v>
      </c>
      <c r="J6" s="80">
        <v>0</v>
      </c>
      <c r="K6" s="80">
        <v>33492</v>
      </c>
      <c r="L6" s="93">
        <v>474</v>
      </c>
      <c r="M6" s="81">
        <f>IFERROR(L6/K6,"-")</f>
        <v>0.014152633464708</v>
      </c>
      <c r="N6" s="80">
        <v>15</v>
      </c>
      <c r="O6" s="80">
        <v>194</v>
      </c>
      <c r="P6" s="81">
        <f>IFERROR(N6/(L6),"-")</f>
        <v>0.031645569620253</v>
      </c>
      <c r="Q6" s="82">
        <f>IFERROR(H6/SUM(L6:L6),"-")</f>
        <v>2225.4852320675</v>
      </c>
      <c r="R6" s="83">
        <v>58</v>
      </c>
      <c r="S6" s="81">
        <f>IF(L6=0,"-",R6/L6)</f>
        <v>0.12236286919831</v>
      </c>
      <c r="T6" s="186">
        <v>2363800</v>
      </c>
      <c r="U6" s="187">
        <f>IFERROR(T6/L6,"-")</f>
        <v>4986.9198312236</v>
      </c>
      <c r="V6" s="187">
        <f>IFERROR(T6/R6,"-")</f>
        <v>40755.172413793</v>
      </c>
      <c r="W6" s="181">
        <f>SUM(T6:T6)-SUM(H6:H6)</f>
        <v>1308920</v>
      </c>
      <c r="X6" s="85">
        <f>SUM(T6:T6)/SUM(H6:H6)</f>
        <v>2.2408236007887</v>
      </c>
      <c r="Y6" s="78"/>
      <c r="Z6" s="94">
        <v>22</v>
      </c>
      <c r="AA6" s="95">
        <f>IF(L6=0,"",IF(Z6=0,"",(Z6/L6)))</f>
        <v>0.046413502109705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17</v>
      </c>
      <c r="AJ6" s="101">
        <f>IF(L6=0,"",IF(AI6=0,"",(AI6/L6)))</f>
        <v>0.035864978902954</v>
      </c>
      <c r="AK6" s="100">
        <v>1</v>
      </c>
      <c r="AL6" s="102">
        <f>IFERROR(AK6/AI6,"-")</f>
        <v>0.058823529411765</v>
      </c>
      <c r="AM6" s="103">
        <v>3000</v>
      </c>
      <c r="AN6" s="104">
        <f>IFERROR(AM6/AI6,"-")</f>
        <v>176.47058823529</v>
      </c>
      <c r="AO6" s="105">
        <v>1</v>
      </c>
      <c r="AP6" s="105"/>
      <c r="AQ6" s="105"/>
      <c r="AR6" s="106">
        <v>86</v>
      </c>
      <c r="AS6" s="107">
        <f>IF(L6=0,"",IF(AR6=0,"",(AR6/L6)))</f>
        <v>0.18143459915612</v>
      </c>
      <c r="AT6" s="106">
        <v>8</v>
      </c>
      <c r="AU6" s="108">
        <f>IFERROR(AT6/AR6,"-")</f>
        <v>0.093023255813953</v>
      </c>
      <c r="AV6" s="109">
        <v>52000</v>
      </c>
      <c r="AW6" s="110">
        <f>IFERROR(AV6/AR6,"-")</f>
        <v>604.6511627907</v>
      </c>
      <c r="AX6" s="111">
        <v>4</v>
      </c>
      <c r="AY6" s="111">
        <v>3</v>
      </c>
      <c r="AZ6" s="111">
        <v>1</v>
      </c>
      <c r="BA6" s="112">
        <v>153</v>
      </c>
      <c r="BB6" s="113">
        <f>IF(L6=0,"",IF(BA6=0,"",(BA6/L6)))</f>
        <v>0.32278481012658</v>
      </c>
      <c r="BC6" s="112">
        <v>13</v>
      </c>
      <c r="BD6" s="114">
        <f>IFERROR(BC6/BA6,"-")</f>
        <v>0.084967320261438</v>
      </c>
      <c r="BE6" s="115">
        <v>291000</v>
      </c>
      <c r="BF6" s="116">
        <f>IFERROR(BE6/BA6,"-")</f>
        <v>1901.9607843137</v>
      </c>
      <c r="BG6" s="117">
        <v>7</v>
      </c>
      <c r="BH6" s="117">
        <v>2</v>
      </c>
      <c r="BI6" s="117">
        <v>4</v>
      </c>
      <c r="BJ6" s="119">
        <v>130</v>
      </c>
      <c r="BK6" s="120">
        <f>IF(L6=0,"",IF(BJ6=0,"",(BJ6/L6)))</f>
        <v>0.27426160337553</v>
      </c>
      <c r="BL6" s="121">
        <v>18</v>
      </c>
      <c r="BM6" s="122">
        <f>IFERROR(BL6/BJ6,"-")</f>
        <v>0.13846153846154</v>
      </c>
      <c r="BN6" s="123">
        <v>1378000</v>
      </c>
      <c r="BO6" s="124">
        <f>IFERROR(BN6/BJ6,"-")</f>
        <v>10600</v>
      </c>
      <c r="BP6" s="125">
        <v>9</v>
      </c>
      <c r="BQ6" s="125">
        <v>3</v>
      </c>
      <c r="BR6" s="125">
        <v>6</v>
      </c>
      <c r="BS6" s="126">
        <v>53</v>
      </c>
      <c r="BT6" s="127">
        <f>IF(L6=0,"",IF(BS6=0,"",(BS6/L6)))</f>
        <v>0.11181434599156</v>
      </c>
      <c r="BU6" s="128">
        <v>11</v>
      </c>
      <c r="BV6" s="129">
        <f>IFERROR(BU6/BS6,"-")</f>
        <v>0.20754716981132</v>
      </c>
      <c r="BW6" s="130">
        <v>541000</v>
      </c>
      <c r="BX6" s="131">
        <f>IFERROR(BW6/BS6,"-")</f>
        <v>10207.547169811</v>
      </c>
      <c r="BY6" s="132">
        <v>2</v>
      </c>
      <c r="BZ6" s="132">
        <v>3</v>
      </c>
      <c r="CA6" s="132">
        <v>6</v>
      </c>
      <c r="CB6" s="133">
        <v>13</v>
      </c>
      <c r="CC6" s="134">
        <f>IF(L6=0,"",IF(CB6=0,"",(CB6/L6)))</f>
        <v>0.027426160337553</v>
      </c>
      <c r="CD6" s="135">
        <v>7</v>
      </c>
      <c r="CE6" s="136">
        <f>IFERROR(CD6/CB6,"-")</f>
        <v>0.53846153846154</v>
      </c>
      <c r="CF6" s="137">
        <v>98800</v>
      </c>
      <c r="CG6" s="138">
        <f>IFERROR(CF6/CB6,"-")</f>
        <v>7600</v>
      </c>
      <c r="CH6" s="139">
        <v>3</v>
      </c>
      <c r="CI6" s="139">
        <v>1</v>
      </c>
      <c r="CJ6" s="139">
        <v>3</v>
      </c>
      <c r="CK6" s="140">
        <v>58</v>
      </c>
      <c r="CL6" s="141">
        <v>2363800</v>
      </c>
      <c r="CM6" s="141">
        <v>1068000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2.2769724276812</v>
      </c>
      <c r="B7" s="189" t="s">
        <v>105</v>
      </c>
      <c r="C7" s="189" t="s">
        <v>95</v>
      </c>
      <c r="D7" s="189" t="s">
        <v>106</v>
      </c>
      <c r="E7" s="189" t="s">
        <v>107</v>
      </c>
      <c r="F7" s="89" t="s">
        <v>108</v>
      </c>
      <c r="G7" s="89" t="s">
        <v>93</v>
      </c>
      <c r="H7" s="181">
        <v>9108737</v>
      </c>
      <c r="I7" s="80">
        <v>0</v>
      </c>
      <c r="J7" s="80">
        <v>0</v>
      </c>
      <c r="K7" s="80">
        <v>600141</v>
      </c>
      <c r="L7" s="93">
        <v>4466</v>
      </c>
      <c r="M7" s="81">
        <f>IFERROR(L7/K7,"-")</f>
        <v>0.0074415845609615</v>
      </c>
      <c r="N7" s="80">
        <v>118</v>
      </c>
      <c r="O7" s="80">
        <v>1836</v>
      </c>
      <c r="P7" s="81">
        <f>IFERROR(N7/(L7),"-")</f>
        <v>0.026421854008061</v>
      </c>
      <c r="Q7" s="82">
        <f>IFERROR(H7/SUM(L7:L7),"-")</f>
        <v>2039.5738916256</v>
      </c>
      <c r="R7" s="83">
        <v>485</v>
      </c>
      <c r="S7" s="81">
        <f>IF(L7=0,"-",R7/L7)</f>
        <v>0.10859829825347</v>
      </c>
      <c r="T7" s="186">
        <v>20740343</v>
      </c>
      <c r="U7" s="187">
        <f>IFERROR(T7/L7,"-")</f>
        <v>4644.0535154501</v>
      </c>
      <c r="V7" s="187">
        <f>IFERROR(T7/R7,"-")</f>
        <v>42763.593814433</v>
      </c>
      <c r="W7" s="181">
        <f>SUM(T7:T7)-SUM(H7:H7)</f>
        <v>11631606</v>
      </c>
      <c r="X7" s="85">
        <f>SUM(T7:T7)/SUM(H7:H7)</f>
        <v>2.2769724276812</v>
      </c>
      <c r="Y7" s="78"/>
      <c r="Z7" s="94">
        <v>100</v>
      </c>
      <c r="AA7" s="95">
        <f>IF(L7=0,"",IF(Z7=0,"",(Z7/L7)))</f>
        <v>0.022391401701747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25</v>
      </c>
      <c r="AJ7" s="101">
        <f>IF(L7=0,"",IF(AI7=0,"",(AI7/L7)))</f>
        <v>0.0055978504254366</v>
      </c>
      <c r="AK7" s="100">
        <v>1</v>
      </c>
      <c r="AL7" s="102">
        <f>IFERROR(AK7/AI7,"-")</f>
        <v>0.04</v>
      </c>
      <c r="AM7" s="103">
        <v>1000</v>
      </c>
      <c r="AN7" s="104">
        <f>IFERROR(AM7/AI7,"-")</f>
        <v>40</v>
      </c>
      <c r="AO7" s="105">
        <v>1</v>
      </c>
      <c r="AP7" s="105"/>
      <c r="AQ7" s="105"/>
      <c r="AR7" s="106">
        <v>129</v>
      </c>
      <c r="AS7" s="107">
        <f>IF(L7=0,"",IF(AR7=0,"",(AR7/L7)))</f>
        <v>0.028884908195253</v>
      </c>
      <c r="AT7" s="106">
        <v>5</v>
      </c>
      <c r="AU7" s="108">
        <f>IFERROR(AT7/AR7,"-")</f>
        <v>0.038759689922481</v>
      </c>
      <c r="AV7" s="109">
        <v>31000</v>
      </c>
      <c r="AW7" s="110">
        <f>IFERROR(AV7/AR7,"-")</f>
        <v>240.31007751938</v>
      </c>
      <c r="AX7" s="111">
        <v>3</v>
      </c>
      <c r="AY7" s="111"/>
      <c r="AZ7" s="111">
        <v>2</v>
      </c>
      <c r="BA7" s="112">
        <v>2336</v>
      </c>
      <c r="BB7" s="113">
        <f>IF(L7=0,"",IF(BA7=0,"",(BA7/L7)))</f>
        <v>0.5230631437528</v>
      </c>
      <c r="BC7" s="112">
        <v>221</v>
      </c>
      <c r="BD7" s="114">
        <f>IFERROR(BC7/BA7,"-")</f>
        <v>0.094606164383562</v>
      </c>
      <c r="BE7" s="115">
        <v>4391000</v>
      </c>
      <c r="BF7" s="116">
        <f>IFERROR(BE7/BA7,"-")</f>
        <v>1879.7089041096</v>
      </c>
      <c r="BG7" s="117">
        <v>119</v>
      </c>
      <c r="BH7" s="117">
        <v>37</v>
      </c>
      <c r="BI7" s="117">
        <v>65</v>
      </c>
      <c r="BJ7" s="119">
        <v>1335</v>
      </c>
      <c r="BK7" s="120">
        <f>IF(L7=0,"",IF(BJ7=0,"",(BJ7/L7)))</f>
        <v>0.29892521271832</v>
      </c>
      <c r="BL7" s="121">
        <v>164</v>
      </c>
      <c r="BM7" s="122">
        <f>IFERROR(BL7/BJ7,"-")</f>
        <v>0.12284644194757</v>
      </c>
      <c r="BN7" s="123">
        <v>6267000</v>
      </c>
      <c r="BO7" s="124">
        <f>IFERROR(BN7/BJ7,"-")</f>
        <v>4694.3820224719</v>
      </c>
      <c r="BP7" s="125">
        <v>68</v>
      </c>
      <c r="BQ7" s="125">
        <v>36</v>
      </c>
      <c r="BR7" s="125">
        <v>60</v>
      </c>
      <c r="BS7" s="126">
        <v>469</v>
      </c>
      <c r="BT7" s="127">
        <f>IF(L7=0,"",IF(BS7=0,"",(BS7/L7)))</f>
        <v>0.10501567398119</v>
      </c>
      <c r="BU7" s="128">
        <v>83</v>
      </c>
      <c r="BV7" s="129">
        <f>IFERROR(BU7/BS7,"-")</f>
        <v>0.17697228144989</v>
      </c>
      <c r="BW7" s="130">
        <v>9725343</v>
      </c>
      <c r="BX7" s="131">
        <f>IFERROR(BW7/BS7,"-")</f>
        <v>20736.33901919</v>
      </c>
      <c r="BY7" s="132">
        <v>21</v>
      </c>
      <c r="BZ7" s="132">
        <v>10</v>
      </c>
      <c r="CA7" s="132">
        <v>52</v>
      </c>
      <c r="CB7" s="133">
        <v>72</v>
      </c>
      <c r="CC7" s="134">
        <f>IF(L7=0,"",IF(CB7=0,"",(CB7/L7)))</f>
        <v>0.016121809225258</v>
      </c>
      <c r="CD7" s="135">
        <v>11</v>
      </c>
      <c r="CE7" s="136">
        <f>IFERROR(CD7/CB7,"-")</f>
        <v>0.15277777777778</v>
      </c>
      <c r="CF7" s="137">
        <v>325000</v>
      </c>
      <c r="CG7" s="138">
        <f>IFERROR(CF7/CB7,"-")</f>
        <v>4513.8888888889</v>
      </c>
      <c r="CH7" s="139">
        <v>1</v>
      </c>
      <c r="CI7" s="139">
        <v>5</v>
      </c>
      <c r="CJ7" s="139">
        <v>5</v>
      </c>
      <c r="CK7" s="140">
        <v>485</v>
      </c>
      <c r="CL7" s="141">
        <v>20740343</v>
      </c>
      <c r="CM7" s="141">
        <v>1639000</v>
      </c>
      <c r="CN7" s="141">
        <v>91000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109</v>
      </c>
      <c r="C8" s="189" t="s">
        <v>95</v>
      </c>
      <c r="D8" s="189" t="s">
        <v>106</v>
      </c>
      <c r="E8" s="189" t="s">
        <v>107</v>
      </c>
      <c r="F8" s="89" t="s">
        <v>110</v>
      </c>
      <c r="G8" s="89" t="s">
        <v>93</v>
      </c>
      <c r="H8" s="181">
        <v>0</v>
      </c>
      <c r="I8" s="80">
        <v>0</v>
      </c>
      <c r="J8" s="80">
        <v>0</v>
      </c>
      <c r="K8" s="80">
        <v>7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3.3223052384861</v>
      </c>
      <c r="B9" s="189" t="s">
        <v>111</v>
      </c>
      <c r="C9" s="189" t="s">
        <v>95</v>
      </c>
      <c r="D9" s="189" t="s">
        <v>106</v>
      </c>
      <c r="E9" s="189" t="s">
        <v>107</v>
      </c>
      <c r="F9" s="89" t="s">
        <v>112</v>
      </c>
      <c r="G9" s="89" t="s">
        <v>93</v>
      </c>
      <c r="H9" s="181">
        <v>472732</v>
      </c>
      <c r="I9" s="80">
        <v>0</v>
      </c>
      <c r="J9" s="80">
        <v>0</v>
      </c>
      <c r="K9" s="80">
        <v>9454</v>
      </c>
      <c r="L9" s="93">
        <v>246</v>
      </c>
      <c r="M9" s="81">
        <f>IFERROR(L9/K9,"-")</f>
        <v>0.026020731965306</v>
      </c>
      <c r="N9" s="80">
        <v>7</v>
      </c>
      <c r="O9" s="80">
        <v>111</v>
      </c>
      <c r="P9" s="81">
        <f>IFERROR(N9/(L9),"-")</f>
        <v>0.028455284552846</v>
      </c>
      <c r="Q9" s="82">
        <f>IFERROR(H9/SUM(L9:L9),"-")</f>
        <v>1921.674796748</v>
      </c>
      <c r="R9" s="83">
        <v>30</v>
      </c>
      <c r="S9" s="81">
        <f>IF(L9=0,"-",R9/L9)</f>
        <v>0.1219512195122</v>
      </c>
      <c r="T9" s="186">
        <v>1570560</v>
      </c>
      <c r="U9" s="187">
        <f>IFERROR(T9/L9,"-")</f>
        <v>6384.3902439024</v>
      </c>
      <c r="V9" s="187">
        <f>IFERROR(T9/R9,"-")</f>
        <v>52352</v>
      </c>
      <c r="W9" s="181">
        <f>SUM(T9:T9)-SUM(H9:H9)</f>
        <v>1097828</v>
      </c>
      <c r="X9" s="85">
        <f>SUM(T9:T9)/SUM(H9:H9)</f>
        <v>3.3223052384861</v>
      </c>
      <c r="Y9" s="78"/>
      <c r="Z9" s="94">
        <v>32</v>
      </c>
      <c r="AA9" s="95">
        <f>IF(L9=0,"",IF(Z9=0,"",(Z9/L9)))</f>
        <v>0.13008130081301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30</v>
      </c>
      <c r="AJ9" s="101">
        <f>IF(L9=0,"",IF(AI9=0,"",(AI9/L9)))</f>
        <v>0.1219512195122</v>
      </c>
      <c r="AK9" s="100">
        <v>2</v>
      </c>
      <c r="AL9" s="102">
        <f>IFERROR(AK9/AI9,"-")</f>
        <v>0.066666666666667</v>
      </c>
      <c r="AM9" s="103">
        <v>4000</v>
      </c>
      <c r="AN9" s="104">
        <f>IFERROR(AM9/AI9,"-")</f>
        <v>133.33333333333</v>
      </c>
      <c r="AO9" s="105">
        <v>2</v>
      </c>
      <c r="AP9" s="105"/>
      <c r="AQ9" s="105"/>
      <c r="AR9" s="106">
        <v>13</v>
      </c>
      <c r="AS9" s="107">
        <f>IF(L9=0,"",IF(AR9=0,"",(AR9/L9)))</f>
        <v>0.052845528455285</v>
      </c>
      <c r="AT9" s="106">
        <v>1</v>
      </c>
      <c r="AU9" s="108">
        <f>IFERROR(AT9/AR9,"-")</f>
        <v>0.076923076923077</v>
      </c>
      <c r="AV9" s="109">
        <v>31000</v>
      </c>
      <c r="AW9" s="110">
        <f>IFERROR(AV9/AR9,"-")</f>
        <v>2384.6153846154</v>
      </c>
      <c r="AX9" s="111"/>
      <c r="AY9" s="111"/>
      <c r="AZ9" s="111">
        <v>1</v>
      </c>
      <c r="BA9" s="112">
        <v>53</v>
      </c>
      <c r="BB9" s="113">
        <f>IF(L9=0,"",IF(BA9=0,"",(BA9/L9)))</f>
        <v>0.21544715447154</v>
      </c>
      <c r="BC9" s="112">
        <v>6</v>
      </c>
      <c r="BD9" s="114">
        <f>IFERROR(BC9/BA9,"-")</f>
        <v>0.11320754716981</v>
      </c>
      <c r="BE9" s="115">
        <v>51000</v>
      </c>
      <c r="BF9" s="116">
        <f>IFERROR(BE9/BA9,"-")</f>
        <v>962.2641509434</v>
      </c>
      <c r="BG9" s="117">
        <v>2</v>
      </c>
      <c r="BH9" s="117">
        <v>2</v>
      </c>
      <c r="BI9" s="117">
        <v>2</v>
      </c>
      <c r="BJ9" s="119">
        <v>71</v>
      </c>
      <c r="BK9" s="120">
        <f>IF(L9=0,"",IF(BJ9=0,"",(BJ9/L9)))</f>
        <v>0.28861788617886</v>
      </c>
      <c r="BL9" s="121">
        <v>6</v>
      </c>
      <c r="BM9" s="122">
        <f>IFERROR(BL9/BJ9,"-")</f>
        <v>0.084507042253521</v>
      </c>
      <c r="BN9" s="123">
        <v>135000</v>
      </c>
      <c r="BO9" s="124">
        <f>IFERROR(BN9/BJ9,"-")</f>
        <v>1901.4084507042</v>
      </c>
      <c r="BP9" s="125">
        <v>3</v>
      </c>
      <c r="BQ9" s="125">
        <v>1</v>
      </c>
      <c r="BR9" s="125">
        <v>2</v>
      </c>
      <c r="BS9" s="126">
        <v>40</v>
      </c>
      <c r="BT9" s="127">
        <f>IF(L9=0,"",IF(BS9=0,"",(BS9/L9)))</f>
        <v>0.16260162601626</v>
      </c>
      <c r="BU9" s="128">
        <v>12</v>
      </c>
      <c r="BV9" s="129">
        <f>IFERROR(BU9/BS9,"-")</f>
        <v>0.3</v>
      </c>
      <c r="BW9" s="130">
        <v>361560</v>
      </c>
      <c r="BX9" s="131">
        <f>IFERROR(BW9/BS9,"-")</f>
        <v>9039</v>
      </c>
      <c r="BY9" s="132">
        <v>4</v>
      </c>
      <c r="BZ9" s="132">
        <v>2</v>
      </c>
      <c r="CA9" s="132">
        <v>6</v>
      </c>
      <c r="CB9" s="133">
        <v>7</v>
      </c>
      <c r="CC9" s="134">
        <f>IF(L9=0,"",IF(CB9=0,"",(CB9/L9)))</f>
        <v>0.028455284552846</v>
      </c>
      <c r="CD9" s="135">
        <v>3</v>
      </c>
      <c r="CE9" s="136">
        <f>IFERROR(CD9/CB9,"-")</f>
        <v>0.42857142857143</v>
      </c>
      <c r="CF9" s="137">
        <v>988000</v>
      </c>
      <c r="CG9" s="138">
        <f>IFERROR(CF9/CB9,"-")</f>
        <v>141142.85714286</v>
      </c>
      <c r="CH9" s="139"/>
      <c r="CI9" s="139"/>
      <c r="CJ9" s="139">
        <v>3</v>
      </c>
      <c r="CK9" s="140">
        <v>30</v>
      </c>
      <c r="CL9" s="141">
        <v>1570560</v>
      </c>
      <c r="CM9" s="141">
        <v>681000</v>
      </c>
      <c r="CN9" s="141">
        <v>1000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113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643094</v>
      </c>
      <c r="L12" s="41">
        <f>SUM(L6:L11)</f>
        <v>5186</v>
      </c>
      <c r="M12" s="42">
        <f>IFERROR(L12/K12,"-")</f>
        <v>0.0080641399235571</v>
      </c>
      <c r="N12" s="77">
        <f>SUM(N6:N11)</f>
        <v>140</v>
      </c>
      <c r="O12" s="77">
        <f>SUM(O6:O11)</f>
        <v>2141</v>
      </c>
      <c r="P12" s="42">
        <f>IFERROR(N12/L12,"-")</f>
        <v>0.026995757809487</v>
      </c>
      <c r="Q12" s="43">
        <f>IFERROR(H12/L12,"-")</f>
        <v>0</v>
      </c>
      <c r="R12" s="44">
        <f>SUM(R6:R11)</f>
        <v>573</v>
      </c>
      <c r="S12" s="42">
        <f>IFERROR(R12/L12,"-")</f>
        <v>0.1104897801774</v>
      </c>
      <c r="T12" s="184">
        <f>SUM(T6:T11)</f>
        <v>24674703</v>
      </c>
      <c r="U12" s="184">
        <f>IFERROR(T12/L12,"-")</f>
        <v>4757.9450443502</v>
      </c>
      <c r="V12" s="184">
        <f>IFERROR(T12/R12,"-")</f>
        <v>43062.308900524</v>
      </c>
      <c r="W12" s="184">
        <f>T12-H12</f>
        <v>24674703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114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115</v>
      </c>
      <c r="C6" s="189" t="s">
        <v>95</v>
      </c>
      <c r="D6" s="189" t="s">
        <v>116</v>
      </c>
      <c r="E6" s="189" t="s">
        <v>117</v>
      </c>
      <c r="F6" s="89" t="s">
        <v>118</v>
      </c>
      <c r="G6" s="89" t="s">
        <v>93</v>
      </c>
      <c r="H6" s="181">
        <v>0</v>
      </c>
      <c r="I6" s="80">
        <v>0</v>
      </c>
      <c r="J6" s="80">
        <v>0</v>
      </c>
      <c r="K6" s="80">
        <v>0</v>
      </c>
      <c r="L6" s="93">
        <v>4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1</v>
      </c>
      <c r="AS6" s="107">
        <f>IF(L6=0,"",IF(AR6=0,"",(AR6/L6)))</f>
        <v>0.25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3</v>
      </c>
      <c r="BB6" s="113">
        <f>IF(L6=0,"",IF(BA6=0,"",(BA6/L6)))</f>
        <v>0.75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119</v>
      </c>
      <c r="C7" s="189" t="s">
        <v>95</v>
      </c>
      <c r="D7" s="189" t="s">
        <v>116</v>
      </c>
      <c r="E7" s="189" t="s">
        <v>117</v>
      </c>
      <c r="F7" s="89" t="s">
        <v>120</v>
      </c>
      <c r="G7" s="89" t="s">
        <v>93</v>
      </c>
      <c r="H7" s="181">
        <v>0</v>
      </c>
      <c r="I7" s="80">
        <v>0</v>
      </c>
      <c r="J7" s="80">
        <v>0</v>
      </c>
      <c r="K7" s="80">
        <v>0</v>
      </c>
      <c r="L7" s="93">
        <v>41</v>
      </c>
      <c r="M7" s="81" t="str">
        <f>IFERROR(L7/K7,"-")</f>
        <v>-</v>
      </c>
      <c r="N7" s="80">
        <v>0</v>
      </c>
      <c r="O7" s="80">
        <v>11</v>
      </c>
      <c r="P7" s="81">
        <f>IFERROR(N7/(L7),"-")</f>
        <v>0</v>
      </c>
      <c r="Q7" s="82">
        <f>IFERROR(H7/SUM(L7:L7),"-")</f>
        <v>0</v>
      </c>
      <c r="R7" s="83">
        <v>1</v>
      </c>
      <c r="S7" s="81">
        <f>IF(L7=0,"-",R7/L7)</f>
        <v>0.024390243902439</v>
      </c>
      <c r="T7" s="186">
        <v>67000</v>
      </c>
      <c r="U7" s="187">
        <f>IFERROR(T7/L7,"-")</f>
        <v>1634.1463414634</v>
      </c>
      <c r="V7" s="187">
        <f>IFERROR(T7/R7,"-")</f>
        <v>67000</v>
      </c>
      <c r="W7" s="181">
        <f>SUM(T7:T7)-SUM(H7:H7)</f>
        <v>67000</v>
      </c>
      <c r="X7" s="85" t="str">
        <f>SUM(T7:T7)/SUM(H7:H7)</f>
        <v>0</v>
      </c>
      <c r="Y7" s="78"/>
      <c r="Z7" s="94">
        <v>7</v>
      </c>
      <c r="AA7" s="95">
        <f>IF(L7=0,"",IF(Z7=0,"",(Z7/L7)))</f>
        <v>0.17073170731707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11</v>
      </c>
      <c r="AJ7" s="101">
        <f>IF(L7=0,"",IF(AI7=0,"",(AI7/L7)))</f>
        <v>0.26829268292683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</v>
      </c>
      <c r="AS7" s="107">
        <f>IF(L7=0,"",IF(AR7=0,"",(AR7/L7)))</f>
        <v>0.26829268292683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7</v>
      </c>
      <c r="BB7" s="113">
        <f>IF(L7=0,"",IF(BA7=0,"",(BA7/L7)))</f>
        <v>0.17073170731707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5</v>
      </c>
      <c r="BK7" s="120">
        <f>IF(L7=0,"",IF(BJ7=0,"",(BJ7/L7)))</f>
        <v>0.1219512195122</v>
      </c>
      <c r="BL7" s="121">
        <v>1</v>
      </c>
      <c r="BM7" s="122">
        <f>IFERROR(BL7/BJ7,"-")</f>
        <v>0.2</v>
      </c>
      <c r="BN7" s="123">
        <v>67000</v>
      </c>
      <c r="BO7" s="124">
        <f>IFERROR(BN7/BJ7,"-")</f>
        <v>13400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67000</v>
      </c>
      <c r="CM7" s="141">
        <v>67000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121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45</v>
      </c>
      <c r="M10" s="42" t="str">
        <f>IFERROR(L10/K10,"-")</f>
        <v>-</v>
      </c>
      <c r="N10" s="77">
        <f>SUM(N6:N9)</f>
        <v>0</v>
      </c>
      <c r="O10" s="77">
        <f>SUM(O6:O9)</f>
        <v>13</v>
      </c>
      <c r="P10" s="42">
        <f>IFERROR(N10/L10,"-")</f>
        <v>0</v>
      </c>
      <c r="Q10" s="43">
        <f>IFERROR(H10/L10,"-")</f>
        <v>0</v>
      </c>
      <c r="R10" s="44">
        <f>SUM(R6:R9)</f>
        <v>1</v>
      </c>
      <c r="S10" s="42">
        <f>IFERROR(R10/L10,"-")</f>
        <v>0.022222222222222</v>
      </c>
      <c r="T10" s="184">
        <f>SUM(T6:T9)</f>
        <v>67000</v>
      </c>
      <c r="U10" s="184">
        <f>IFERROR(T10/L10,"-")</f>
        <v>1488.8888888889</v>
      </c>
      <c r="V10" s="184">
        <f>IFERROR(T10/R10,"-")</f>
        <v>67000</v>
      </c>
      <c r="W10" s="184">
        <f>T10-H10</f>
        <v>67000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