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<sst xmlns="http://schemas.openxmlformats.org/spreadsheetml/2006/main" uniqueCount="121">
  <si>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</si>
  <si>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</si>
  <si>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</si>
  <si>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</si>
  <si>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</si>
  <si>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</si>
  <si>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</si>
  <si>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</si>
  <si>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</si>
  <si>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</si>
  <si>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</si>
  <si>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</si>
  <si>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</si>
  <si>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</si>
  <si>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</si>
  <si>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</si>
  <si>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</si>
  <si>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</si>
  <si>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</si>
  <si>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</si>
  <si>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</si>
  <si>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</si>
  <si>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</si>
  <si>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</si>
  <si>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</si>
  <si>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</si>
  <si>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</si>
  <si>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</si>
  <si>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</si>
  <si>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</si>
  <si>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</si>
  <si>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</si>
  <si>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</si>
  <si>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</si>
  <si>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</si>
  <si>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</si>
  <si>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</si>
  <si>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</si>
  <si>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</si>
  <si>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</si>
  <si>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</si>
  <si>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</si>
  <si>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</si>
  <si>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</si>
  <si>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</si>
  <si>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</si>
  <si>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</si>
  <si>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</si>
  <si>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</si>
  <si>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</si>
  <si>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</si>
  <si>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</si>
  <si>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</si>
  <si>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</si>
  <si>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</si>
  <si>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</si>
  <si>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</si>
  <si>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sms_a1082</t>
  </si>
  <si>
    <t>アドライヴ</t>
  </si>
  <si>
    <t>大洋図書</t>
  </si>
  <si>
    <t>2P_対談風原稿_アイ</t>
  </si>
  <si>
    <t>i38</t>
  </si>
  <si>
    <t>別冊ラヴァーズ</t>
  </si>
  <si>
    <t>4C2P</t>
  </si>
  <si>
    <t>7月19日(月)</t>
  </si>
  <si>
    <t>smss2341</t>
  </si>
  <si>
    <t>空電</t>
  </si>
  <si>
    <t>sms_a1083</t>
  </si>
  <si>
    <t>楽楽出版</t>
  </si>
  <si>
    <t>2P逆ナンインタビュー版_アイ(大浦さん)</t>
  </si>
  <si>
    <t>EXCITING MAX!DELUXE 2021夏特大号</t>
  </si>
  <si>
    <t>7月29日(木)</t>
  </si>
  <si>
    <t>smss2342</t>
  </si>
  <si>
    <t>雑誌 TOTAL</t>
  </si>
  <si>
    <t>●DVD 広告</t>
  </si>
  <si>
    <t>sms_a1080</t>
  </si>
  <si>
    <t>DVD漫画まさお</t>
  </si>
  <si>
    <t>毎月売</t>
  </si>
  <si>
    <t>mv20i</t>
  </si>
  <si>
    <t>EXCITING MAX!Special</t>
  </si>
  <si>
    <t>DVD袋裏1C+コンテンツ枠</t>
  </si>
  <si>
    <t>7月10日(土)</t>
  </si>
  <si>
    <t>smss2339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</si>
  <si>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</si>
  <si>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</si>
  <si>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</si>
  <si>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</si>
  <si>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</si>
  <si>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</si>
  <si>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</si>
  <si>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</si>
  <si>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</si>
  <si>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7/1～7/31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</si>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</sst>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1.12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75000</v>
      </c>
      <c r="L6" s="80">
        <v>0</v>
      </c>
      <c r="M6" s="80">
        <v>0</v>
      </c>
      <c r="N6" s="80">
        <v>49</v>
      </c>
      <c r="O6" s="91">
        <v>7</v>
      </c>
      <c r="P6" s="92">
        <v>0</v>
      </c>
      <c r="Q6" s="93">
        <f>O6+P6</f>
        <v>7</v>
      </c>
      <c r="R6" s="81">
        <f>IFERROR(Q6/N6,"-")</f>
        <v>0.14285714285714</v>
      </c>
      <c r="S6" s="80">
        <v>0</v>
      </c>
      <c r="T6" s="80">
        <v>2</v>
      </c>
      <c r="U6" s="81">
        <f>IFERROR(T6/(Q6),"-")</f>
        <v>0.28571428571429</v>
      </c>
      <c r="V6" s="82">
        <f>IFERROR(K6/SUM(Q6:Q7),"-")</f>
        <v>3409.0909090909</v>
      </c>
      <c r="W6" s="83">
        <v>1</v>
      </c>
      <c r="X6" s="81">
        <f>IF(Q6=0,"-",W6/Q6)</f>
        <v>0.14285714285714</v>
      </c>
      <c r="Y6" s="186">
        <v>11000</v>
      </c>
      <c r="Z6" s="187">
        <f>IFERROR(Y6/Q6,"-")</f>
        <v>1571.4285714286</v>
      </c>
      <c r="AA6" s="187">
        <f>IFERROR(Y6/W6,"-")</f>
        <v>11000</v>
      </c>
      <c r="AB6" s="181">
        <f>SUM(Y6:Y7)-SUM(K6:K7)</f>
        <v>9000</v>
      </c>
      <c r="AC6" s="85">
        <f>SUM(Y6:Y7)/SUM(K6:K7)</f>
        <v>1.12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0.14285714285714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6</v>
      </c>
      <c r="BP6" s="120">
        <f>IF(Q6=0,"",IF(BO6=0,"",(BO6/Q6)))</f>
        <v>0.85714285714286</v>
      </c>
      <c r="BQ6" s="121">
        <v>2</v>
      </c>
      <c r="BR6" s="122">
        <f>IFERROR(BQ6/BO6,"-")</f>
        <v>0.33333333333333</v>
      </c>
      <c r="BS6" s="123">
        <v>11000</v>
      </c>
      <c r="BT6" s="124">
        <f>IFERROR(BS6/BO6,"-")</f>
        <v>1833.3333333333</v>
      </c>
      <c r="BU6" s="125">
        <v>1</v>
      </c>
      <c r="BV6" s="125">
        <v>1</v>
      </c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11000</v>
      </c>
      <c r="CR6" s="141">
        <v>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61</v>
      </c>
      <c r="O7" s="91">
        <v>15</v>
      </c>
      <c r="P7" s="92">
        <v>0</v>
      </c>
      <c r="Q7" s="93">
        <f>O7+P7</f>
        <v>15</v>
      </c>
      <c r="R7" s="81">
        <f>IFERROR(Q7/N7,"-")</f>
        <v>0.24590163934426</v>
      </c>
      <c r="S7" s="80">
        <v>2</v>
      </c>
      <c r="T7" s="80">
        <v>2</v>
      </c>
      <c r="U7" s="81">
        <f>IFERROR(T7/(Q7),"-")</f>
        <v>0.13333333333333</v>
      </c>
      <c r="V7" s="82"/>
      <c r="W7" s="83">
        <v>1</v>
      </c>
      <c r="X7" s="81">
        <f>IF(Q7=0,"-",W7/Q7)</f>
        <v>0.066666666666667</v>
      </c>
      <c r="Y7" s="186">
        <v>73000</v>
      </c>
      <c r="Z7" s="187">
        <f>IFERROR(Y7/Q7,"-")</f>
        <v>4866.6666666667</v>
      </c>
      <c r="AA7" s="187">
        <f>IFERROR(Y7/W7,"-")</f>
        <v>73000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0.066666666666667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0.13333333333333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8</v>
      </c>
      <c r="BP7" s="120">
        <f>IF(Q7=0,"",IF(BO7=0,"",(BO7/Q7)))</f>
        <v>0.53333333333333</v>
      </c>
      <c r="BQ7" s="121">
        <v>1</v>
      </c>
      <c r="BR7" s="122">
        <f>IFERROR(BQ7/BO7,"-")</f>
        <v>0.125</v>
      </c>
      <c r="BS7" s="123">
        <v>73000</v>
      </c>
      <c r="BT7" s="124">
        <f>IFERROR(BS7/BO7,"-")</f>
        <v>9125</v>
      </c>
      <c r="BU7" s="125"/>
      <c r="BV7" s="125"/>
      <c r="BW7" s="125">
        <v>1</v>
      </c>
      <c r="BX7" s="126">
        <v>4</v>
      </c>
      <c r="BY7" s="127">
        <f>IF(Q7=0,"",IF(BX7=0,"",(BX7/Q7)))</f>
        <v>0.26666666666667</v>
      </c>
      <c r="BZ7" s="128">
        <v>1</v>
      </c>
      <c r="CA7" s="129">
        <f>IFERROR(BZ7/BX7,"-")</f>
        <v>0.25</v>
      </c>
      <c r="CB7" s="130">
        <v>72000</v>
      </c>
      <c r="CC7" s="131">
        <f>IFERROR(CB7/BX7,"-")</f>
        <v>18000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73000</v>
      </c>
      <c r="CR7" s="141">
        <v>73000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0.32727272727273</v>
      </c>
      <c r="B8" s="189" t="s">
        <v>67</v>
      </c>
      <c r="C8" s="189" t="s">
        <v>58</v>
      </c>
      <c r="D8" s="189" t="s">
        <v>68</v>
      </c>
      <c r="E8" s="189" t="s">
        <v>69</v>
      </c>
      <c r="F8" s="189"/>
      <c r="G8" s="189" t="s">
        <v>61</v>
      </c>
      <c r="H8" s="89" t="s">
        <v>70</v>
      </c>
      <c r="I8" s="89" t="s">
        <v>63</v>
      </c>
      <c r="J8" s="89" t="s">
        <v>71</v>
      </c>
      <c r="K8" s="181">
        <v>55000</v>
      </c>
      <c r="L8" s="80">
        <v>0</v>
      </c>
      <c r="M8" s="80">
        <v>0</v>
      </c>
      <c r="N8" s="80">
        <v>67</v>
      </c>
      <c r="O8" s="91">
        <v>15</v>
      </c>
      <c r="P8" s="92">
        <v>0</v>
      </c>
      <c r="Q8" s="93">
        <f>O8+P8</f>
        <v>15</v>
      </c>
      <c r="R8" s="81">
        <f>IFERROR(Q8/N8,"-")</f>
        <v>0.22388059701493</v>
      </c>
      <c r="S8" s="80">
        <v>1</v>
      </c>
      <c r="T8" s="80">
        <v>6</v>
      </c>
      <c r="U8" s="81">
        <f>IFERROR(T8/(Q8),"-")</f>
        <v>0.4</v>
      </c>
      <c r="V8" s="82">
        <f>IFERROR(K8/SUM(Q8:Q9),"-")</f>
        <v>2037.037037037</v>
      </c>
      <c r="W8" s="83">
        <v>1</v>
      </c>
      <c r="X8" s="81">
        <f>IF(Q8=0,"-",W8/Q8)</f>
        <v>0.066666666666667</v>
      </c>
      <c r="Y8" s="186">
        <v>13000</v>
      </c>
      <c r="Z8" s="187">
        <f>IFERROR(Y8/Q8,"-")</f>
        <v>866.66666666667</v>
      </c>
      <c r="AA8" s="187">
        <f>IFERROR(Y8/W8,"-")</f>
        <v>13000</v>
      </c>
      <c r="AB8" s="181">
        <f>SUM(Y8:Y9)-SUM(K8:K9)</f>
        <v>-37000</v>
      </c>
      <c r="AC8" s="85">
        <f>SUM(Y8:Y9)/SUM(K8:K9)</f>
        <v>0.32727272727273</v>
      </c>
      <c r="AD8" s="78"/>
      <c r="AE8" s="94">
        <v>1</v>
      </c>
      <c r="AF8" s="95">
        <f>IF(Q8=0,"",IF(AE8=0,"",(AE8/Q8)))</f>
        <v>0.066666666666667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8</v>
      </c>
      <c r="AO8" s="101">
        <f>IF(Q8=0,"",IF(AN8=0,"",(AN8/Q8)))</f>
        <v>0.53333333333333</v>
      </c>
      <c r="AP8" s="100">
        <v>1</v>
      </c>
      <c r="AQ8" s="102">
        <f>IFERROR(AP8/AN8,"-")</f>
        <v>0.125</v>
      </c>
      <c r="AR8" s="103">
        <v>13000</v>
      </c>
      <c r="AS8" s="104">
        <f>IFERROR(AR8/AN8,"-")</f>
        <v>1625</v>
      </c>
      <c r="AT8" s="105"/>
      <c r="AU8" s="105"/>
      <c r="AV8" s="105">
        <v>1</v>
      </c>
      <c r="AW8" s="106">
        <v>1</v>
      </c>
      <c r="AX8" s="107">
        <f>IF(Q8=0,"",IF(AW8=0,"",(AW8/Q8)))</f>
        <v>0.066666666666667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0.13333333333333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13000</v>
      </c>
      <c r="CR8" s="141">
        <v>13000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72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37</v>
      </c>
      <c r="O9" s="91">
        <v>12</v>
      </c>
      <c r="P9" s="92">
        <v>0</v>
      </c>
      <c r="Q9" s="93">
        <f>O9+P9</f>
        <v>12</v>
      </c>
      <c r="R9" s="81">
        <f>IFERROR(Q9/N9,"-")</f>
        <v>0.32432432432432</v>
      </c>
      <c r="S9" s="80">
        <v>0</v>
      </c>
      <c r="T9" s="80">
        <v>2</v>
      </c>
      <c r="U9" s="81">
        <f>IFERROR(T9/(Q9),"-")</f>
        <v>0.16666666666667</v>
      </c>
      <c r="V9" s="82"/>
      <c r="W9" s="83">
        <v>1</v>
      </c>
      <c r="X9" s="81">
        <f>IF(Q9=0,"-",W9/Q9)</f>
        <v>0.083333333333333</v>
      </c>
      <c r="Y9" s="186">
        <v>5000</v>
      </c>
      <c r="Z9" s="187">
        <f>IFERROR(Y9/Q9,"-")</f>
        <v>416.66666666667</v>
      </c>
      <c r="AA9" s="187">
        <f>IFERROR(Y9/W9,"-")</f>
        <v>5000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0.083333333333333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6</v>
      </c>
      <c r="BG9" s="113">
        <f>IF(Q9=0,"",IF(BF9=0,"",(BF9/Q9)))</f>
        <v>0.5</v>
      </c>
      <c r="BH9" s="112">
        <v>1</v>
      </c>
      <c r="BI9" s="114">
        <f>IFERROR(BH9/BF9,"-")</f>
        <v>0.16666666666667</v>
      </c>
      <c r="BJ9" s="115">
        <v>23000</v>
      </c>
      <c r="BK9" s="116">
        <f>IFERROR(BJ9/BF9,"-")</f>
        <v>3833.3333333333</v>
      </c>
      <c r="BL9" s="117"/>
      <c r="BM9" s="117"/>
      <c r="BN9" s="117">
        <v>1</v>
      </c>
      <c r="BO9" s="119">
        <v>2</v>
      </c>
      <c r="BP9" s="120">
        <f>IF(Q9=0,"",IF(BO9=0,"",(BO9/Q9)))</f>
        <v>0.16666666666667</v>
      </c>
      <c r="BQ9" s="121">
        <v>1</v>
      </c>
      <c r="BR9" s="122">
        <f>IFERROR(BQ9/BO9,"-")</f>
        <v>0.5</v>
      </c>
      <c r="BS9" s="123">
        <v>278000</v>
      </c>
      <c r="BT9" s="124">
        <f>IFERROR(BS9/BO9,"-")</f>
        <v>139000</v>
      </c>
      <c r="BU9" s="125"/>
      <c r="BV9" s="125"/>
      <c r="BW9" s="125">
        <v>1</v>
      </c>
      <c r="BX9" s="126">
        <v>2</v>
      </c>
      <c r="BY9" s="127">
        <f>IF(Q9=0,"",IF(BX9=0,"",(BX9/Q9)))</f>
        <v>0.16666666666667</v>
      </c>
      <c r="BZ9" s="128">
        <v>1</v>
      </c>
      <c r="CA9" s="129">
        <f>IFERROR(BZ9/BX9,"-")</f>
        <v>0.5</v>
      </c>
      <c r="CB9" s="130">
        <v>5000</v>
      </c>
      <c r="CC9" s="131">
        <f>IFERROR(CB9/BX9,"-")</f>
        <v>2500</v>
      </c>
      <c r="CD9" s="132">
        <v>1</v>
      </c>
      <c r="CE9" s="132"/>
      <c r="CF9" s="132"/>
      <c r="CG9" s="133">
        <v>1</v>
      </c>
      <c r="CH9" s="134">
        <f>IF(Q9=0,"",IF(CG9=0,"",(CG9/Q9)))</f>
        <v>0.083333333333333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5000</v>
      </c>
      <c r="CR9" s="141">
        <v>278000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0.78461538461538</v>
      </c>
      <c r="B12" s="39"/>
      <c r="C12" s="39"/>
      <c r="D12" s="39"/>
      <c r="E12" s="39"/>
      <c r="F12" s="39"/>
      <c r="G12" s="39"/>
      <c r="H12" s="40" t="s">
        <v>73</v>
      </c>
      <c r="I12" s="40"/>
      <c r="J12" s="40"/>
      <c r="K12" s="184">
        <f>SUM(K6:K11)</f>
        <v>130000</v>
      </c>
      <c r="L12" s="41">
        <f>SUM(L6:L11)</f>
        <v>0</v>
      </c>
      <c r="M12" s="41">
        <f>SUM(M6:M11)</f>
        <v>0</v>
      </c>
      <c r="N12" s="41">
        <f>SUM(N6:N11)</f>
        <v>214</v>
      </c>
      <c r="O12" s="41">
        <f>SUM(O6:O11)</f>
        <v>49</v>
      </c>
      <c r="P12" s="41">
        <f>SUM(P6:P11)</f>
        <v>0</v>
      </c>
      <c r="Q12" s="41">
        <f>SUM(Q6:Q11)</f>
        <v>49</v>
      </c>
      <c r="R12" s="42">
        <f>IFERROR(Q12/N12,"-")</f>
        <v>0.22897196261682</v>
      </c>
      <c r="S12" s="77">
        <f>SUM(S6:S11)</f>
        <v>3</v>
      </c>
      <c r="T12" s="77">
        <f>SUM(T6:T11)</f>
        <v>12</v>
      </c>
      <c r="U12" s="42">
        <f>IFERROR(S12/Q12,"-")</f>
        <v>0.061224489795918</v>
      </c>
      <c r="V12" s="43">
        <f>IFERROR(K12/Q12,"-")</f>
        <v>2653.0612244898</v>
      </c>
      <c r="W12" s="44">
        <f>SUM(W6:W11)</f>
        <v>4</v>
      </c>
      <c r="X12" s="42">
        <f>IFERROR(W12/Q12,"-")</f>
        <v>0.081632653061224</v>
      </c>
      <c r="Y12" s="184">
        <f>SUM(Y6:Y11)</f>
        <v>102000</v>
      </c>
      <c r="Z12" s="184">
        <f>IFERROR(Y12/Q12,"-")</f>
        <v>2081.6326530612</v>
      </c>
      <c r="AA12" s="184">
        <f>IFERROR(Y12/W12,"-")</f>
        <v>25500</v>
      </c>
      <c r="AB12" s="184">
        <f>Y12-K12</f>
        <v>-28000</v>
      </c>
      <c r="AC12" s="46">
        <f>Y12/K12</f>
        <v>0.78461538461538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74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0.53513513513514</v>
      </c>
      <c r="B6" s="189" t="s">
        <v>75</v>
      </c>
      <c r="C6" s="189" t="s">
        <v>58</v>
      </c>
      <c r="D6" s="189" t="s">
        <v>68</v>
      </c>
      <c r="E6" s="189" t="s">
        <v>76</v>
      </c>
      <c r="F6" s="189" t="s">
        <v>77</v>
      </c>
      <c r="G6" s="189" t="s">
        <v>78</v>
      </c>
      <c r="H6" s="89" t="s">
        <v>79</v>
      </c>
      <c r="I6" s="89" t="s">
        <v>80</v>
      </c>
      <c r="J6" s="190" t="s">
        <v>81</v>
      </c>
      <c r="K6" s="181">
        <v>185000</v>
      </c>
      <c r="L6" s="80">
        <v>0</v>
      </c>
      <c r="M6" s="80">
        <v>0</v>
      </c>
      <c r="N6" s="80">
        <v>163</v>
      </c>
      <c r="O6" s="91">
        <v>28</v>
      </c>
      <c r="P6" s="92">
        <v>0</v>
      </c>
      <c r="Q6" s="93">
        <f>O6+P6</f>
        <v>28</v>
      </c>
      <c r="R6" s="81">
        <f>IFERROR(Q6/N6,"-")</f>
        <v>0.17177914110429</v>
      </c>
      <c r="S6" s="80">
        <v>0</v>
      </c>
      <c r="T6" s="80">
        <v>3</v>
      </c>
      <c r="U6" s="81">
        <f>IFERROR(T6/(Q6),"-")</f>
        <v>0.10714285714286</v>
      </c>
      <c r="V6" s="82">
        <f>IFERROR(K6/SUM(Q6:Q7),"-")</f>
        <v>1340.5797101449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-86000</v>
      </c>
      <c r="AC6" s="85">
        <f>SUM(Y6:Y7)/SUM(K6:K7)</f>
        <v>0.53513513513514</v>
      </c>
      <c r="AD6" s="78"/>
      <c r="AE6" s="94">
        <v>4</v>
      </c>
      <c r="AF6" s="95">
        <f>IF(Q6=0,"",IF(AE6=0,"",(AE6/Q6)))</f>
        <v>0.14285714285714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5</v>
      </c>
      <c r="AO6" s="101">
        <f>IF(Q6=0,"",IF(AN6=0,"",(AN6/Q6)))</f>
        <v>0.17857142857143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6</v>
      </c>
      <c r="AX6" s="107">
        <f>IF(Q6=0,"",IF(AW6=0,"",(AW6/Q6)))</f>
        <v>0.21428571428571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0.14285714285714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0.14285714285714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0.035714285714286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82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321</v>
      </c>
      <c r="O7" s="91">
        <v>109</v>
      </c>
      <c r="P7" s="92">
        <v>1</v>
      </c>
      <c r="Q7" s="93">
        <f>O7+P7</f>
        <v>110</v>
      </c>
      <c r="R7" s="81">
        <f>IFERROR(Q7/N7,"-")</f>
        <v>0.34267912772586</v>
      </c>
      <c r="S7" s="80">
        <v>3</v>
      </c>
      <c r="T7" s="80">
        <v>27</v>
      </c>
      <c r="U7" s="81">
        <f>IFERROR(T7/(Q7),"-")</f>
        <v>0.24545454545455</v>
      </c>
      <c r="V7" s="82"/>
      <c r="W7" s="83">
        <v>4</v>
      </c>
      <c r="X7" s="81">
        <f>IF(Q7=0,"-",W7/Q7)</f>
        <v>0.036363636363636</v>
      </c>
      <c r="Y7" s="186">
        <v>99000</v>
      </c>
      <c r="Z7" s="187">
        <f>IFERROR(Y7/Q7,"-")</f>
        <v>900</v>
      </c>
      <c r="AA7" s="187">
        <f>IFERROR(Y7/W7,"-")</f>
        <v>24750</v>
      </c>
      <c r="AB7" s="181"/>
      <c r="AC7" s="85"/>
      <c r="AD7" s="78"/>
      <c r="AE7" s="94">
        <v>4</v>
      </c>
      <c r="AF7" s="95">
        <f>IF(Q7=0,"",IF(AE7=0,"",(AE7/Q7)))</f>
        <v>0.036363636363636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16</v>
      </c>
      <c r="AO7" s="101">
        <f>IF(Q7=0,"",IF(AN7=0,"",(AN7/Q7)))</f>
        <v>0.14545454545455</v>
      </c>
      <c r="AP7" s="100">
        <v>2</v>
      </c>
      <c r="AQ7" s="102">
        <f>IFERROR(AP7/AN7,"-")</f>
        <v>0.125</v>
      </c>
      <c r="AR7" s="103">
        <v>6000</v>
      </c>
      <c r="AS7" s="104">
        <f>IFERROR(AR7/AN7,"-")</f>
        <v>375</v>
      </c>
      <c r="AT7" s="105">
        <v>2</v>
      </c>
      <c r="AU7" s="105"/>
      <c r="AV7" s="105"/>
      <c r="AW7" s="106">
        <v>22</v>
      </c>
      <c r="AX7" s="107">
        <f>IF(Q7=0,"",IF(AW7=0,"",(AW7/Q7)))</f>
        <v>0.2</v>
      </c>
      <c r="AY7" s="106">
        <v>1</v>
      </c>
      <c r="AZ7" s="108">
        <f>IFERROR(AY7/AW7,"-")</f>
        <v>0.045454545454545</v>
      </c>
      <c r="BA7" s="109">
        <v>69000</v>
      </c>
      <c r="BB7" s="110">
        <f>IFERROR(BA7/AW7,"-")</f>
        <v>3136.3636363636</v>
      </c>
      <c r="BC7" s="111"/>
      <c r="BD7" s="111"/>
      <c r="BE7" s="111">
        <v>1</v>
      </c>
      <c r="BF7" s="112">
        <v>24</v>
      </c>
      <c r="BG7" s="113">
        <f>IF(Q7=0,"",IF(BF7=0,"",(BF7/Q7)))</f>
        <v>0.21818181818182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19</v>
      </c>
      <c r="BP7" s="120">
        <f>IF(Q7=0,"",IF(BO7=0,"",(BO7/Q7)))</f>
        <v>0.17272727272727</v>
      </c>
      <c r="BQ7" s="121">
        <v>1</v>
      </c>
      <c r="BR7" s="122">
        <f>IFERROR(BQ7/BO7,"-")</f>
        <v>0.052631578947368</v>
      </c>
      <c r="BS7" s="123">
        <v>27000</v>
      </c>
      <c r="BT7" s="124">
        <f>IFERROR(BS7/BO7,"-")</f>
        <v>1421.0526315789</v>
      </c>
      <c r="BU7" s="125"/>
      <c r="BV7" s="125"/>
      <c r="BW7" s="125">
        <v>1</v>
      </c>
      <c r="BX7" s="126">
        <v>23</v>
      </c>
      <c r="BY7" s="127">
        <f>IF(Q7=0,"",IF(BX7=0,"",(BX7/Q7)))</f>
        <v>0.20909090909091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0.018181818181818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4</v>
      </c>
      <c r="CQ7" s="141">
        <v>99000</v>
      </c>
      <c r="CR7" s="141">
        <v>69000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0.53513513513514</v>
      </c>
      <c r="B10" s="39"/>
      <c r="C10" s="39"/>
      <c r="D10" s="39"/>
      <c r="E10" s="39"/>
      <c r="F10" s="39"/>
      <c r="G10" s="39"/>
      <c r="H10" s="40" t="s">
        <v>83</v>
      </c>
      <c r="I10" s="40"/>
      <c r="J10" s="40"/>
      <c r="K10" s="184">
        <f>SUM(K6:K9)</f>
        <v>185000</v>
      </c>
      <c r="L10" s="41">
        <f>SUM(L6:L9)</f>
        <v>0</v>
      </c>
      <c r="M10" s="41">
        <f>SUM(M6:M9)</f>
        <v>0</v>
      </c>
      <c r="N10" s="41">
        <f>SUM(N6:N9)</f>
        <v>484</v>
      </c>
      <c r="O10" s="41">
        <f>SUM(O6:O9)</f>
        <v>137</v>
      </c>
      <c r="P10" s="41">
        <f>SUM(P6:P9)</f>
        <v>1</v>
      </c>
      <c r="Q10" s="41">
        <f>SUM(Q6:Q9)</f>
        <v>138</v>
      </c>
      <c r="R10" s="42">
        <f>IFERROR(Q10/N10,"-")</f>
        <v>0.28512396694215</v>
      </c>
      <c r="S10" s="77">
        <f>SUM(S6:S9)</f>
        <v>3</v>
      </c>
      <c r="T10" s="77">
        <f>SUM(T6:T9)</f>
        <v>30</v>
      </c>
      <c r="U10" s="42">
        <f>IFERROR(S10/Q10,"-")</f>
        <v>0.021739130434783</v>
      </c>
      <c r="V10" s="43">
        <f>IFERROR(K10/Q10,"-")</f>
        <v>1340.5797101449</v>
      </c>
      <c r="W10" s="44">
        <f>SUM(W6:W9)</f>
        <v>4</v>
      </c>
      <c r="X10" s="42">
        <f>IFERROR(W10/Q10,"-")</f>
        <v>0.028985507246377</v>
      </c>
      <c r="Y10" s="184">
        <f>SUM(Y6:Y9)</f>
        <v>99000</v>
      </c>
      <c r="Z10" s="184">
        <f>IFERROR(Y10/Q10,"-")</f>
        <v>717.39130434783</v>
      </c>
      <c r="AA10" s="184">
        <f>IFERROR(Y10/W10,"-")</f>
        <v>24750</v>
      </c>
      <c r="AB10" s="184">
        <f>Y10-K10</f>
        <v>-86000</v>
      </c>
      <c r="AC10" s="46">
        <f>Y10/K10</f>
        <v>0.53513513513514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84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85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86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87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88</v>
      </c>
      <c r="C6" s="189"/>
      <c r="D6" s="189" t="s">
        <v>89</v>
      </c>
      <c r="E6" s="189" t="s">
        <v>90</v>
      </c>
      <c r="F6" s="89" t="s">
        <v>91</v>
      </c>
      <c r="G6" s="89" t="s">
        <v>92</v>
      </c>
      <c r="H6" s="181">
        <v>0</v>
      </c>
      <c r="I6" s="84">
        <v>3000</v>
      </c>
      <c r="J6" s="80">
        <v>0</v>
      </c>
      <c r="K6" s="80">
        <v>0</v>
      </c>
      <c r="L6" s="80">
        <v>1273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93</v>
      </c>
      <c r="C7" s="189" t="s">
        <v>94</v>
      </c>
      <c r="D7" s="189"/>
      <c r="E7" s="189" t="s">
        <v>95</v>
      </c>
      <c r="F7" s="89" t="s">
        <v>96</v>
      </c>
      <c r="G7" s="89" t="s">
        <v>92</v>
      </c>
      <c r="H7" s="181">
        <v>0</v>
      </c>
      <c r="I7" s="84"/>
      <c r="J7" s="80">
        <v>0</v>
      </c>
      <c r="K7" s="80">
        <v>0</v>
      </c>
      <c r="L7" s="80">
        <v>0</v>
      </c>
      <c r="M7" s="93">
        <v>4</v>
      </c>
      <c r="N7" s="144">
        <v>4</v>
      </c>
      <c r="O7" s="81" t="str">
        <f>IFERROR(M7/L7,"-")</f>
        <v>-</v>
      </c>
      <c r="P7" s="80">
        <v>1</v>
      </c>
      <c r="Q7" s="80">
        <v>2</v>
      </c>
      <c r="R7" s="81">
        <f>IFERROR(P7/M7,"-")</f>
        <v>0.25</v>
      </c>
      <c r="S7" s="82">
        <f>IFERROR(H7/SUM(M7:M7),"-")</f>
        <v>0</v>
      </c>
      <c r="T7" s="83">
        <v>1</v>
      </c>
      <c r="U7" s="81">
        <f>IF(M7=0,"-",T7/M7)</f>
        <v>0.25</v>
      </c>
      <c r="V7" s="186">
        <v>42000</v>
      </c>
      <c r="W7" s="187">
        <f>IFERROR(V7/M7,"-")</f>
        <v>10500</v>
      </c>
      <c r="X7" s="187">
        <f>IFERROR(V7/T7,"-")</f>
        <v>42000</v>
      </c>
      <c r="Y7" s="181">
        <f>SUM(V7:V7)-SUM(H7:H7)</f>
        <v>42000</v>
      </c>
      <c r="Z7" s="85" t="str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1</v>
      </c>
      <c r="BD7" s="113">
        <f>IF(M7=0,"",IF(BC7=0,"",(BC7/M7)))</f>
        <v>0.25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>
        <v>3</v>
      </c>
      <c r="BL7" s="119"/>
      <c r="BM7" s="120">
        <f>IF(M7=0,"",IF(BK7=0,"",(BK7/M7)))</f>
        <v>0.75</v>
      </c>
      <c r="BN7" s="121">
        <v>1</v>
      </c>
      <c r="BO7" s="122">
        <f>IFERROR(BN7/BK7,"-")</f>
        <v>0.33333333333333</v>
      </c>
      <c r="BP7" s="123">
        <v>42000</v>
      </c>
      <c r="BQ7" s="124">
        <f>IFERROR(BP7/BK7,"-")</f>
        <v>14000</v>
      </c>
      <c r="BR7" s="125"/>
      <c r="BS7" s="125"/>
      <c r="BT7" s="125">
        <v>1</v>
      </c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1</v>
      </c>
      <c r="CN7" s="141">
        <v>42000</v>
      </c>
      <c r="CO7" s="141">
        <v>42000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97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1273</v>
      </c>
      <c r="M10" s="41">
        <f>SUM(M6:M9)</f>
        <v>4</v>
      </c>
      <c r="N10" s="41">
        <f>SUM(N6:N9)</f>
        <v>4</v>
      </c>
      <c r="O10" s="42">
        <f>IFERROR(M10/L10,"-")</f>
        <v>0.0031421838177533</v>
      </c>
      <c r="P10" s="77">
        <f>SUM(P6:P9)</f>
        <v>1</v>
      </c>
      <c r="Q10" s="77">
        <f>SUM(Q6:Q9)</f>
        <v>2</v>
      </c>
      <c r="R10" s="42">
        <f>IFERROR(P10/M10,"-")</f>
        <v>0.25</v>
      </c>
      <c r="S10" s="43">
        <f>IFERROR(H10/M10,"-")</f>
        <v>0</v>
      </c>
      <c r="T10" s="44">
        <f>SUM(T6:T9)</f>
        <v>1</v>
      </c>
      <c r="U10" s="42">
        <f>IFERROR(T10/M10,"-")</f>
        <v>0.25</v>
      </c>
      <c r="V10" s="184">
        <f>SUM(V6:V9)</f>
        <v>42000</v>
      </c>
      <c r="W10" s="184">
        <f>IFERROR(V10/M10,"-")</f>
        <v>10500</v>
      </c>
      <c r="X10" s="184">
        <f>IFERROR(V10/T10,"-")</f>
        <v>42000</v>
      </c>
      <c r="Y10" s="184">
        <f>V10-H10</f>
        <v>42000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4.077616436803</v>
      </c>
      <c r="B6" s="189" t="s">
        <v>99</v>
      </c>
      <c r="C6" s="189" t="s">
        <v>100</v>
      </c>
      <c r="D6" s="189" t="s">
        <v>101</v>
      </c>
      <c r="E6" s="189" t="s">
        <v>102</v>
      </c>
      <c r="F6" s="89" t="s">
        <v>103</v>
      </c>
      <c r="G6" s="89" t="s">
        <v>92</v>
      </c>
      <c r="H6" s="181">
        <v>987832</v>
      </c>
      <c r="I6" s="80">
        <v>0</v>
      </c>
      <c r="J6" s="80">
        <v>0</v>
      </c>
      <c r="K6" s="80">
        <v>31800</v>
      </c>
      <c r="L6" s="93">
        <v>466</v>
      </c>
      <c r="M6" s="81">
        <f>IFERROR(L6/K6,"-")</f>
        <v>0.014654088050314</v>
      </c>
      <c r="N6" s="80">
        <v>20</v>
      </c>
      <c r="O6" s="80">
        <v>190</v>
      </c>
      <c r="P6" s="81">
        <f>IFERROR(N6/(L6),"-")</f>
        <v>0.042918454935622</v>
      </c>
      <c r="Q6" s="82">
        <f>IFERROR(H6/SUM(L6:L6),"-")</f>
        <v>2119.8111587983</v>
      </c>
      <c r="R6" s="83">
        <v>52</v>
      </c>
      <c r="S6" s="81">
        <f>IF(L6=0,"-",R6/L6)</f>
        <v>0.11158798283262</v>
      </c>
      <c r="T6" s="186">
        <v>4028000</v>
      </c>
      <c r="U6" s="187">
        <f>IFERROR(T6/L6,"-")</f>
        <v>8643.7768240343</v>
      </c>
      <c r="V6" s="187">
        <f>IFERROR(T6/R6,"-")</f>
        <v>77461.538461538</v>
      </c>
      <c r="W6" s="181">
        <f>SUM(T6:T6)-SUM(H6:H6)</f>
        <v>3040168</v>
      </c>
      <c r="X6" s="85">
        <f>SUM(T6:T6)/SUM(H6:H6)</f>
        <v>4.077616436803</v>
      </c>
      <c r="Y6" s="78"/>
      <c r="Z6" s="94">
        <v>20</v>
      </c>
      <c r="AA6" s="95">
        <f>IF(L6=0,"",IF(Z6=0,"",(Z6/L6)))</f>
        <v>0.042918454935622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17</v>
      </c>
      <c r="AJ6" s="101">
        <f>IF(L6=0,"",IF(AI6=0,"",(AI6/L6)))</f>
        <v>0.036480686695279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71</v>
      </c>
      <c r="AS6" s="107">
        <f>IF(L6=0,"",IF(AR6=0,"",(AR6/L6)))</f>
        <v>0.15236051502146</v>
      </c>
      <c r="AT6" s="106">
        <v>2</v>
      </c>
      <c r="AU6" s="108">
        <f>IFERROR(AT6/AR6,"-")</f>
        <v>0.028169014084507</v>
      </c>
      <c r="AV6" s="109">
        <v>10000</v>
      </c>
      <c r="AW6" s="110">
        <f>IFERROR(AV6/AR6,"-")</f>
        <v>140.84507042254</v>
      </c>
      <c r="AX6" s="111">
        <v>2</v>
      </c>
      <c r="AY6" s="111"/>
      <c r="AZ6" s="111"/>
      <c r="BA6" s="112">
        <v>148</v>
      </c>
      <c r="BB6" s="113">
        <f>IF(L6=0,"",IF(BA6=0,"",(BA6/L6)))</f>
        <v>0.31759656652361</v>
      </c>
      <c r="BC6" s="112">
        <v>21</v>
      </c>
      <c r="BD6" s="114">
        <f>IFERROR(BC6/BA6,"-")</f>
        <v>0.14189189189189</v>
      </c>
      <c r="BE6" s="115">
        <v>584000</v>
      </c>
      <c r="BF6" s="116">
        <f>IFERROR(BE6/BA6,"-")</f>
        <v>3945.9459459459</v>
      </c>
      <c r="BG6" s="117">
        <v>11</v>
      </c>
      <c r="BH6" s="117">
        <v>6</v>
      </c>
      <c r="BI6" s="117">
        <v>4</v>
      </c>
      <c r="BJ6" s="119">
        <v>149</v>
      </c>
      <c r="BK6" s="120">
        <f>IF(L6=0,"",IF(BJ6=0,"",(BJ6/L6)))</f>
        <v>0.31974248927039</v>
      </c>
      <c r="BL6" s="121">
        <v>17</v>
      </c>
      <c r="BM6" s="122">
        <f>IFERROR(BL6/BJ6,"-")</f>
        <v>0.11409395973154</v>
      </c>
      <c r="BN6" s="123">
        <v>1616000</v>
      </c>
      <c r="BO6" s="124">
        <f>IFERROR(BN6/BJ6,"-")</f>
        <v>10845.637583893</v>
      </c>
      <c r="BP6" s="125">
        <v>6</v>
      </c>
      <c r="BQ6" s="125">
        <v>3</v>
      </c>
      <c r="BR6" s="125">
        <v>8</v>
      </c>
      <c r="BS6" s="126">
        <v>46</v>
      </c>
      <c r="BT6" s="127">
        <f>IF(L6=0,"",IF(BS6=0,"",(BS6/L6)))</f>
        <v>0.098712446351931</v>
      </c>
      <c r="BU6" s="128">
        <v>6</v>
      </c>
      <c r="BV6" s="129">
        <f>IFERROR(BU6/BS6,"-")</f>
        <v>0.1304347826087</v>
      </c>
      <c r="BW6" s="130">
        <v>1063000</v>
      </c>
      <c r="BX6" s="131">
        <f>IFERROR(BW6/BS6,"-")</f>
        <v>23108.695652174</v>
      </c>
      <c r="BY6" s="132"/>
      <c r="BZ6" s="132">
        <v>1</v>
      </c>
      <c r="CA6" s="132">
        <v>5</v>
      </c>
      <c r="CB6" s="133">
        <v>15</v>
      </c>
      <c r="CC6" s="134">
        <f>IF(L6=0,"",IF(CB6=0,"",(CB6/L6)))</f>
        <v>0.032188841201717</v>
      </c>
      <c r="CD6" s="135">
        <v>6</v>
      </c>
      <c r="CE6" s="136">
        <f>IFERROR(CD6/CB6,"-")</f>
        <v>0.4</v>
      </c>
      <c r="CF6" s="137">
        <v>755000</v>
      </c>
      <c r="CG6" s="138">
        <f>IFERROR(CF6/CB6,"-")</f>
        <v>50333.333333333</v>
      </c>
      <c r="CH6" s="139">
        <v>2</v>
      </c>
      <c r="CI6" s="139"/>
      <c r="CJ6" s="139">
        <v>4</v>
      </c>
      <c r="CK6" s="140">
        <v>52</v>
      </c>
      <c r="CL6" s="141">
        <v>4028000</v>
      </c>
      <c r="CM6" s="141">
        <v>1375000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1.4731109468902</v>
      </c>
      <c r="B7" s="189" t="s">
        <v>104</v>
      </c>
      <c r="C7" s="189" t="s">
        <v>94</v>
      </c>
      <c r="D7" s="189" t="s">
        <v>105</v>
      </c>
      <c r="E7" s="189" t="s">
        <v>106</v>
      </c>
      <c r="F7" s="89" t="s">
        <v>107</v>
      </c>
      <c r="G7" s="89" t="s">
        <v>92</v>
      </c>
      <c r="H7" s="181">
        <v>7361360</v>
      </c>
      <c r="I7" s="80">
        <v>0</v>
      </c>
      <c r="J7" s="80">
        <v>0</v>
      </c>
      <c r="K7" s="80">
        <v>427563</v>
      </c>
      <c r="L7" s="93">
        <v>3560</v>
      </c>
      <c r="M7" s="81">
        <f>IFERROR(L7/K7,"-")</f>
        <v>0.0083262583525703</v>
      </c>
      <c r="N7" s="80">
        <v>84</v>
      </c>
      <c r="O7" s="80">
        <v>1553</v>
      </c>
      <c r="P7" s="81">
        <f>IFERROR(N7/(L7),"-")</f>
        <v>0.023595505617978</v>
      </c>
      <c r="Q7" s="82">
        <f>IFERROR(H7/SUM(L7:L7),"-")</f>
        <v>2067.797752809</v>
      </c>
      <c r="R7" s="83">
        <v>365</v>
      </c>
      <c r="S7" s="81">
        <f>IF(L7=0,"-",R7/L7)</f>
        <v>0.10252808988764</v>
      </c>
      <c r="T7" s="186">
        <v>10844100</v>
      </c>
      <c r="U7" s="187">
        <f>IFERROR(T7/L7,"-")</f>
        <v>3046.095505618</v>
      </c>
      <c r="V7" s="187">
        <f>IFERROR(T7/R7,"-")</f>
        <v>29709.863013699</v>
      </c>
      <c r="W7" s="181">
        <f>SUM(T7:T7)-SUM(H7:H7)</f>
        <v>3482740</v>
      </c>
      <c r="X7" s="85">
        <f>SUM(T7:T7)/SUM(H7:H7)</f>
        <v>1.4731109468902</v>
      </c>
      <c r="Y7" s="78"/>
      <c r="Z7" s="94">
        <v>80</v>
      </c>
      <c r="AA7" s="95">
        <f>IF(L7=0,"",IF(Z7=0,"",(Z7/L7)))</f>
        <v>0.02247191011236</v>
      </c>
      <c r="AB7" s="94">
        <v>2</v>
      </c>
      <c r="AC7" s="96">
        <f>IFERROR(AB7/Z7,"-")</f>
        <v>0.025</v>
      </c>
      <c r="AD7" s="97">
        <v>12000</v>
      </c>
      <c r="AE7" s="98">
        <f>IFERROR(AD7/Z7,"-")</f>
        <v>150</v>
      </c>
      <c r="AF7" s="99">
        <v>1</v>
      </c>
      <c r="AG7" s="99"/>
      <c r="AH7" s="99">
        <v>1</v>
      </c>
      <c r="AI7" s="100">
        <v>26</v>
      </c>
      <c r="AJ7" s="101">
        <f>IF(L7=0,"",IF(AI7=0,"",(AI7/L7)))</f>
        <v>0.0073033707865169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149</v>
      </c>
      <c r="AS7" s="107">
        <f>IF(L7=0,"",IF(AR7=0,"",(AR7/L7)))</f>
        <v>0.04185393258427</v>
      </c>
      <c r="AT7" s="106">
        <v>8</v>
      </c>
      <c r="AU7" s="108">
        <f>IFERROR(AT7/AR7,"-")</f>
        <v>0.053691275167785</v>
      </c>
      <c r="AV7" s="109">
        <v>136000</v>
      </c>
      <c r="AW7" s="110">
        <f>IFERROR(AV7/AR7,"-")</f>
        <v>912.75167785235</v>
      </c>
      <c r="AX7" s="111">
        <v>3</v>
      </c>
      <c r="AY7" s="111">
        <v>2</v>
      </c>
      <c r="AZ7" s="111">
        <v>3</v>
      </c>
      <c r="BA7" s="112">
        <v>1984</v>
      </c>
      <c r="BB7" s="113">
        <f>IF(L7=0,"",IF(BA7=0,"",(BA7/L7)))</f>
        <v>0.55730337078652</v>
      </c>
      <c r="BC7" s="112">
        <v>193</v>
      </c>
      <c r="BD7" s="114">
        <f>IFERROR(BC7/BA7,"-")</f>
        <v>0.097278225806452</v>
      </c>
      <c r="BE7" s="115">
        <v>3432100</v>
      </c>
      <c r="BF7" s="116">
        <f>IFERROR(BE7/BA7,"-")</f>
        <v>1729.8891129032</v>
      </c>
      <c r="BG7" s="117">
        <v>94</v>
      </c>
      <c r="BH7" s="117">
        <v>34</v>
      </c>
      <c r="BI7" s="117">
        <v>65</v>
      </c>
      <c r="BJ7" s="119">
        <v>1062</v>
      </c>
      <c r="BK7" s="120">
        <f>IF(L7=0,"",IF(BJ7=0,"",(BJ7/L7)))</f>
        <v>0.29831460674157</v>
      </c>
      <c r="BL7" s="121">
        <v>112</v>
      </c>
      <c r="BM7" s="122">
        <f>IFERROR(BL7/BJ7,"-")</f>
        <v>0.10546139359699</v>
      </c>
      <c r="BN7" s="123">
        <v>3564000</v>
      </c>
      <c r="BO7" s="124">
        <f>IFERROR(BN7/BJ7,"-")</f>
        <v>3355.9322033898</v>
      </c>
      <c r="BP7" s="125">
        <v>39</v>
      </c>
      <c r="BQ7" s="125">
        <v>18</v>
      </c>
      <c r="BR7" s="125">
        <v>55</v>
      </c>
      <c r="BS7" s="126">
        <v>231</v>
      </c>
      <c r="BT7" s="127">
        <f>IF(L7=0,"",IF(BS7=0,"",(BS7/L7)))</f>
        <v>0.064887640449438</v>
      </c>
      <c r="BU7" s="128">
        <v>41</v>
      </c>
      <c r="BV7" s="129">
        <f>IFERROR(BU7/BS7,"-")</f>
        <v>0.17748917748918</v>
      </c>
      <c r="BW7" s="130">
        <v>3037000</v>
      </c>
      <c r="BX7" s="131">
        <f>IFERROR(BW7/BS7,"-")</f>
        <v>13147.186147186</v>
      </c>
      <c r="BY7" s="132">
        <v>13</v>
      </c>
      <c r="BZ7" s="132">
        <v>8</v>
      </c>
      <c r="CA7" s="132">
        <v>20</v>
      </c>
      <c r="CB7" s="133">
        <v>28</v>
      </c>
      <c r="CC7" s="134">
        <f>IF(L7=0,"",IF(CB7=0,"",(CB7/L7)))</f>
        <v>0.0078651685393258</v>
      </c>
      <c r="CD7" s="135">
        <v>9</v>
      </c>
      <c r="CE7" s="136">
        <f>IFERROR(CD7/CB7,"-")</f>
        <v>0.32142857142857</v>
      </c>
      <c r="CF7" s="137">
        <v>663000</v>
      </c>
      <c r="CG7" s="138">
        <f>IFERROR(CF7/CB7,"-")</f>
        <v>23678.571428571</v>
      </c>
      <c r="CH7" s="139">
        <v>2</v>
      </c>
      <c r="CI7" s="139"/>
      <c r="CJ7" s="139">
        <v>7</v>
      </c>
      <c r="CK7" s="140">
        <v>365</v>
      </c>
      <c r="CL7" s="141">
        <v>10844100</v>
      </c>
      <c r="CM7" s="141">
        <v>892000</v>
      </c>
      <c r="CN7" s="141">
        <v>31000</v>
      </c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108</v>
      </c>
      <c r="C8" s="189" t="s">
        <v>94</v>
      </c>
      <c r="D8" s="189" t="s">
        <v>105</v>
      </c>
      <c r="E8" s="189" t="s">
        <v>106</v>
      </c>
      <c r="F8" s="89" t="s">
        <v>109</v>
      </c>
      <c r="G8" s="89" t="s">
        <v>92</v>
      </c>
      <c r="H8" s="181">
        <v>0</v>
      </c>
      <c r="I8" s="80">
        <v>0</v>
      </c>
      <c r="J8" s="80">
        <v>0</v>
      </c>
      <c r="K8" s="80">
        <v>13</v>
      </c>
      <c r="L8" s="93">
        <v>0</v>
      </c>
      <c r="M8" s="81">
        <f>IFERROR(L8/K8,"-")</f>
        <v>0</v>
      </c>
      <c r="N8" s="80">
        <v>0</v>
      </c>
      <c r="O8" s="80">
        <v>0</v>
      </c>
      <c r="P8" s="81" t="str">
        <f>IFERROR(N8/(L8),"-")</f>
        <v>-</v>
      </c>
      <c r="Q8" s="82" t="str">
        <f>IFERROR(H8/SUM(L8:L8),"-")</f>
        <v>-</v>
      </c>
      <c r="R8" s="83">
        <v>0</v>
      </c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0.58669150775239</v>
      </c>
      <c r="B9" s="189" t="s">
        <v>110</v>
      </c>
      <c r="C9" s="189" t="s">
        <v>94</v>
      </c>
      <c r="D9" s="189" t="s">
        <v>105</v>
      </c>
      <c r="E9" s="189" t="s">
        <v>106</v>
      </c>
      <c r="F9" s="89" t="s">
        <v>111</v>
      </c>
      <c r="G9" s="89" t="s">
        <v>92</v>
      </c>
      <c r="H9" s="181">
        <v>223286</v>
      </c>
      <c r="I9" s="80">
        <v>0</v>
      </c>
      <c r="J9" s="80">
        <v>0</v>
      </c>
      <c r="K9" s="80">
        <v>6701</v>
      </c>
      <c r="L9" s="93">
        <v>68</v>
      </c>
      <c r="M9" s="81">
        <f>IFERROR(L9/K9,"-")</f>
        <v>0.010147739143411</v>
      </c>
      <c r="N9" s="80">
        <v>0</v>
      </c>
      <c r="O9" s="80">
        <v>26</v>
      </c>
      <c r="P9" s="81">
        <f>IFERROR(N9/(L9),"-")</f>
        <v>0</v>
      </c>
      <c r="Q9" s="82">
        <f>IFERROR(H9/SUM(L9:L9),"-")</f>
        <v>3283.6176470588</v>
      </c>
      <c r="R9" s="83">
        <v>5</v>
      </c>
      <c r="S9" s="81">
        <f>IF(L9=0,"-",R9/L9)</f>
        <v>0.073529411764706</v>
      </c>
      <c r="T9" s="186">
        <v>131000</v>
      </c>
      <c r="U9" s="187">
        <f>IFERROR(T9/L9,"-")</f>
        <v>1926.4705882353</v>
      </c>
      <c r="V9" s="187">
        <f>IFERROR(T9/R9,"-")</f>
        <v>26200</v>
      </c>
      <c r="W9" s="181">
        <f>SUM(T9:T9)-SUM(H9:H9)</f>
        <v>-92286</v>
      </c>
      <c r="X9" s="85">
        <f>SUM(T9:T9)/SUM(H9:H9)</f>
        <v>0.58669150775239</v>
      </c>
      <c r="Y9" s="78"/>
      <c r="Z9" s="94">
        <v>7</v>
      </c>
      <c r="AA9" s="95">
        <f>IF(L9=0,"",IF(Z9=0,"",(Z9/L9)))</f>
        <v>0.10294117647059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9</v>
      </c>
      <c r="AJ9" s="101">
        <f>IF(L9=0,"",IF(AI9=0,"",(AI9/L9)))</f>
        <v>0.13235294117647</v>
      </c>
      <c r="AK9" s="100"/>
      <c r="AL9" s="102">
        <f>IFERROR(AK9/AI9,"-")</f>
        <v>0</v>
      </c>
      <c r="AM9" s="103"/>
      <c r="AN9" s="104">
        <f>IFERROR(AM9/AI9,"-")</f>
        <v>0</v>
      </c>
      <c r="AO9" s="105"/>
      <c r="AP9" s="105"/>
      <c r="AQ9" s="105"/>
      <c r="AR9" s="106">
        <v>5</v>
      </c>
      <c r="AS9" s="107">
        <f>IF(L9=0,"",IF(AR9=0,"",(AR9/L9)))</f>
        <v>0.073529411764706</v>
      </c>
      <c r="AT9" s="106"/>
      <c r="AU9" s="108">
        <f>IFERROR(AT9/AR9,"-")</f>
        <v>0</v>
      </c>
      <c r="AV9" s="109"/>
      <c r="AW9" s="110">
        <f>IFERROR(AV9/AR9,"-")</f>
        <v>0</v>
      </c>
      <c r="AX9" s="111"/>
      <c r="AY9" s="111"/>
      <c r="AZ9" s="111"/>
      <c r="BA9" s="112">
        <v>16</v>
      </c>
      <c r="BB9" s="113">
        <f>IF(L9=0,"",IF(BA9=0,"",(BA9/L9)))</f>
        <v>0.23529411764706</v>
      </c>
      <c r="BC9" s="112">
        <v>1</v>
      </c>
      <c r="BD9" s="114">
        <f>IFERROR(BC9/BA9,"-")</f>
        <v>0.0625</v>
      </c>
      <c r="BE9" s="115">
        <v>9000</v>
      </c>
      <c r="BF9" s="116">
        <f>IFERROR(BE9/BA9,"-")</f>
        <v>562.5</v>
      </c>
      <c r="BG9" s="117"/>
      <c r="BH9" s="117"/>
      <c r="BI9" s="117">
        <v>1</v>
      </c>
      <c r="BJ9" s="119">
        <v>22</v>
      </c>
      <c r="BK9" s="120">
        <f>IF(L9=0,"",IF(BJ9=0,"",(BJ9/L9)))</f>
        <v>0.32352941176471</v>
      </c>
      <c r="BL9" s="121">
        <v>2</v>
      </c>
      <c r="BM9" s="122">
        <f>IFERROR(BL9/BJ9,"-")</f>
        <v>0.090909090909091</v>
      </c>
      <c r="BN9" s="123">
        <v>23000</v>
      </c>
      <c r="BO9" s="124">
        <f>IFERROR(BN9/BJ9,"-")</f>
        <v>1045.4545454545</v>
      </c>
      <c r="BP9" s="125">
        <v>1</v>
      </c>
      <c r="BQ9" s="125">
        <v>1</v>
      </c>
      <c r="BR9" s="125"/>
      <c r="BS9" s="126">
        <v>7</v>
      </c>
      <c r="BT9" s="127">
        <f>IF(L9=0,"",IF(BS9=0,"",(BS9/L9)))</f>
        <v>0.10294117647059</v>
      </c>
      <c r="BU9" s="128">
        <v>2</v>
      </c>
      <c r="BV9" s="129">
        <f>IFERROR(BU9/BS9,"-")</f>
        <v>0.28571428571429</v>
      </c>
      <c r="BW9" s="130">
        <v>99000</v>
      </c>
      <c r="BX9" s="131">
        <f>IFERROR(BW9/BS9,"-")</f>
        <v>14142.857142857</v>
      </c>
      <c r="BY9" s="132"/>
      <c r="BZ9" s="132">
        <v>1</v>
      </c>
      <c r="CA9" s="132">
        <v>1</v>
      </c>
      <c r="CB9" s="133">
        <v>2</v>
      </c>
      <c r="CC9" s="134">
        <f>IF(L9=0,"",IF(CB9=0,"",(CB9/L9)))</f>
        <v>0.029411764705882</v>
      </c>
      <c r="CD9" s="135"/>
      <c r="CE9" s="136">
        <f>IFERROR(CD9/CB9,"-")</f>
        <v>0</v>
      </c>
      <c r="CF9" s="137"/>
      <c r="CG9" s="138">
        <f>IFERROR(CF9/CB9,"-")</f>
        <v>0</v>
      </c>
      <c r="CH9" s="139"/>
      <c r="CI9" s="139"/>
      <c r="CJ9" s="139"/>
      <c r="CK9" s="140">
        <v>5</v>
      </c>
      <c r="CL9" s="141">
        <v>131000</v>
      </c>
      <c r="CM9" s="141">
        <v>91000</v>
      </c>
      <c r="CN9" s="141">
        <v>9000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112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466077</v>
      </c>
      <c r="L12" s="41">
        <f>SUM(L6:L11)</f>
        <v>4094</v>
      </c>
      <c r="M12" s="42">
        <f>IFERROR(L12/K12,"-")</f>
        <v>0.0087839562990665</v>
      </c>
      <c r="N12" s="77">
        <f>SUM(N6:N11)</f>
        <v>104</v>
      </c>
      <c r="O12" s="77">
        <f>SUM(O6:O11)</f>
        <v>1769</v>
      </c>
      <c r="P12" s="42">
        <f>IFERROR(N12/L12,"-")</f>
        <v>0.025403028822667</v>
      </c>
      <c r="Q12" s="43">
        <f>IFERROR(H12/L12,"-")</f>
        <v>0</v>
      </c>
      <c r="R12" s="44">
        <f>SUM(R6:R11)</f>
        <v>422</v>
      </c>
      <c r="S12" s="42">
        <f>IFERROR(R12/L12,"-")</f>
        <v>0.10307767464582</v>
      </c>
      <c r="T12" s="184">
        <f>SUM(T6:T11)</f>
        <v>15003100</v>
      </c>
      <c r="U12" s="184">
        <f>IFERROR(T12/L12,"-")</f>
        <v>3664.6555935515</v>
      </c>
      <c r="V12" s="184">
        <f>IFERROR(T12/R12,"-")</f>
        <v>35552.369668246</v>
      </c>
      <c r="W12" s="184">
        <f>T12-H12</f>
        <v>15003100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113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114</v>
      </c>
      <c r="C6" s="189" t="s">
        <v>94</v>
      </c>
      <c r="D6" s="189" t="s">
        <v>115</v>
      </c>
      <c r="E6" s="189" t="s">
        <v>116</v>
      </c>
      <c r="F6" s="89" t="s">
        <v>117</v>
      </c>
      <c r="G6" s="89" t="s">
        <v>92</v>
      </c>
      <c r="H6" s="181">
        <v>0</v>
      </c>
      <c r="I6" s="80">
        <v>0</v>
      </c>
      <c r="J6" s="80">
        <v>0</v>
      </c>
      <c r="K6" s="80">
        <v>0</v>
      </c>
      <c r="L6" s="93">
        <v>5</v>
      </c>
      <c r="M6" s="81" t="str">
        <f>IFERROR(L6/K6,"-")</f>
        <v>-</v>
      </c>
      <c r="N6" s="80">
        <v>0</v>
      </c>
      <c r="O6" s="80">
        <v>2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0.2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2</v>
      </c>
      <c r="AS6" s="107">
        <f>IF(L6=0,"",IF(AR6=0,"",(AR6/L6)))</f>
        <v>0.4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2</v>
      </c>
      <c r="BB6" s="113">
        <f>IF(L6=0,"",IF(BA6=0,"",(BA6/L6)))</f>
        <v>0.4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118</v>
      </c>
      <c r="C7" s="189" t="s">
        <v>94</v>
      </c>
      <c r="D7" s="189" t="s">
        <v>115</v>
      </c>
      <c r="E7" s="189" t="s">
        <v>116</v>
      </c>
      <c r="F7" s="89" t="s">
        <v>119</v>
      </c>
      <c r="G7" s="89" t="s">
        <v>92</v>
      </c>
      <c r="H7" s="181">
        <v>0</v>
      </c>
      <c r="I7" s="80">
        <v>0</v>
      </c>
      <c r="J7" s="80">
        <v>0</v>
      </c>
      <c r="K7" s="80">
        <v>0</v>
      </c>
      <c r="L7" s="93">
        <v>34</v>
      </c>
      <c r="M7" s="81" t="str">
        <f>IFERROR(L7/K7,"-")</f>
        <v>-</v>
      </c>
      <c r="N7" s="80">
        <v>1</v>
      </c>
      <c r="O7" s="80">
        <v>9</v>
      </c>
      <c r="P7" s="81">
        <f>IFERROR(N7/(L7),"-")</f>
        <v>0.029411764705882</v>
      </c>
      <c r="Q7" s="82">
        <f>IFERROR(H7/SUM(L7:L7),"-")</f>
        <v>0</v>
      </c>
      <c r="R7" s="83">
        <v>2</v>
      </c>
      <c r="S7" s="81">
        <f>IF(L7=0,"-",R7/L7)</f>
        <v>0.058823529411765</v>
      </c>
      <c r="T7" s="186">
        <v>27000</v>
      </c>
      <c r="U7" s="187">
        <f>IFERROR(T7/L7,"-")</f>
        <v>794.11764705882</v>
      </c>
      <c r="V7" s="187">
        <f>IFERROR(T7/R7,"-")</f>
        <v>13500</v>
      </c>
      <c r="W7" s="181">
        <f>SUM(T7:T7)-SUM(H7:H7)</f>
        <v>27000</v>
      </c>
      <c r="X7" s="85" t="str">
        <f>SUM(T7:T7)/SUM(H7:H7)</f>
        <v>0</v>
      </c>
      <c r="Y7" s="78"/>
      <c r="Z7" s="94">
        <v>9</v>
      </c>
      <c r="AA7" s="95">
        <f>IF(L7=0,"",IF(Z7=0,"",(Z7/L7)))</f>
        <v>0.26470588235294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6</v>
      </c>
      <c r="AJ7" s="101">
        <f>IF(L7=0,"",IF(AI7=0,"",(AI7/L7)))</f>
        <v>0.17647058823529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9</v>
      </c>
      <c r="AS7" s="107">
        <f>IF(L7=0,"",IF(AR7=0,"",(AR7/L7)))</f>
        <v>0.26470588235294</v>
      </c>
      <c r="AT7" s="106">
        <v>2</v>
      </c>
      <c r="AU7" s="108">
        <f>IFERROR(AT7/AR7,"-")</f>
        <v>0.22222222222222</v>
      </c>
      <c r="AV7" s="109">
        <v>27000</v>
      </c>
      <c r="AW7" s="110">
        <f>IFERROR(AV7/AR7,"-")</f>
        <v>3000</v>
      </c>
      <c r="AX7" s="111">
        <v>1</v>
      </c>
      <c r="AY7" s="111"/>
      <c r="AZ7" s="111">
        <v>1</v>
      </c>
      <c r="BA7" s="112">
        <v>5</v>
      </c>
      <c r="BB7" s="113">
        <f>IF(L7=0,"",IF(BA7=0,"",(BA7/L7)))</f>
        <v>0.14705882352941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4</v>
      </c>
      <c r="BK7" s="120">
        <f>IF(L7=0,"",IF(BJ7=0,"",(BJ7/L7)))</f>
        <v>0.11764705882353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>
        <v>1</v>
      </c>
      <c r="BT7" s="127">
        <f>IF(L7=0,"",IF(BS7=0,"",(BS7/L7)))</f>
        <v>0.029411764705882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2</v>
      </c>
      <c r="CL7" s="141">
        <v>27000</v>
      </c>
      <c r="CM7" s="141">
        <v>24000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120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39</v>
      </c>
      <c r="M10" s="42" t="str">
        <f>IFERROR(L10/K10,"-")</f>
        <v>-</v>
      </c>
      <c r="N10" s="77">
        <f>SUM(N6:N9)</f>
        <v>1</v>
      </c>
      <c r="O10" s="77">
        <f>SUM(O6:O9)</f>
        <v>11</v>
      </c>
      <c r="P10" s="42">
        <f>IFERROR(N10/L10,"-")</f>
        <v>0.025641025641026</v>
      </c>
      <c r="Q10" s="43">
        <f>IFERROR(H10/L10,"-")</f>
        <v>0</v>
      </c>
      <c r="R10" s="44">
        <f>SUM(R6:R9)</f>
        <v>2</v>
      </c>
      <c r="S10" s="42">
        <f>IFERROR(R10/L10,"-")</f>
        <v>0.051282051282051</v>
      </c>
      <c r="T10" s="184">
        <f>SUM(T6:T9)</f>
        <v>27000</v>
      </c>
      <c r="U10" s="184">
        <f>IFERROR(T10/L10,"-")</f>
        <v>692.30769230769</v>
      </c>
      <c r="V10" s="184">
        <f>IFERROR(T10/R10,"-")</f>
        <v>13500</v>
      </c>
      <c r="W10" s="184">
        <f>T10-H10</f>
        <v>27000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