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<sst xmlns="http://schemas.openxmlformats.org/spreadsheetml/2006/main" uniqueCount="134">
  <si>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</si>
  <si>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</si>
  <si>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</si>
  <si>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</si>
  <si>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</si>
  <si>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</si>
  <si>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</si>
  <si>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</si>
  <si>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</si>
  <si>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</si>
  <si>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</si>
  <si>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</si>
  <si>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</si>
  <si>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</si>
  <si>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</si>
  <si>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</si>
  <si>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</si>
  <si>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</si>
  <si>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</si>
  <si>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</si>
  <si>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</si>
  <si>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</si>
  <si>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</si>
  <si>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</si>
  <si>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</si>
  <si>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</si>
  <si>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</si>
  <si>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</si>
  <si>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</si>
  <si>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</si>
  <si>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</si>
  <si>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</si>
  <si>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</si>
  <si>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</si>
  <si>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</si>
  <si>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</si>
  <si>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</si>
  <si>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</si>
  <si>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</si>
  <si>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</si>
  <si>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</si>
  <si>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</si>
  <si>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</si>
  <si>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</si>
  <si>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</si>
  <si>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</si>
  <si>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</si>
  <si>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</si>
  <si>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</si>
  <si>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</si>
  <si>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</si>
  <si>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</si>
  <si>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</si>
  <si>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</si>
  <si>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</si>
  <si>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</si>
  <si>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</si>
  <si>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sms_a1077</t>
  </si>
  <si>
    <t>アドライヴ</t>
  </si>
  <si>
    <t>大洋図書</t>
  </si>
  <si>
    <t>5P風俗(妃さん)</t>
  </si>
  <si>
    <t>i38</t>
  </si>
  <si>
    <t>昭和の不思議101</t>
  </si>
  <si>
    <t>1C5P</t>
  </si>
  <si>
    <t>6月02日(水)</t>
  </si>
  <si>
    <t>smss2336</t>
  </si>
  <si>
    <t>空電</t>
  </si>
  <si>
    <t>sms_a1081</t>
  </si>
  <si>
    <t>徳間書店</t>
  </si>
  <si>
    <t>DVD漫画まさお_DVDとは違います</t>
  </si>
  <si>
    <t>アサヒ芸能.1W火</t>
  </si>
  <si>
    <t>DVD袋裏4C</t>
  </si>
  <si>
    <t>6月15日(火)</t>
  </si>
  <si>
    <t>smss2340</t>
  </si>
  <si>
    <t>sms_a1078</t>
  </si>
  <si>
    <t>コアマガジン</t>
  </si>
  <si>
    <t>2P逆ナンインタビュー版_アイ(広瀬さん)</t>
  </si>
  <si>
    <t>実話BUNKAタブー</t>
  </si>
  <si>
    <t>1C2P</t>
  </si>
  <si>
    <t>6月16日(水)</t>
  </si>
  <si>
    <t>smss2337</t>
  </si>
  <si>
    <t>sms_a1079</t>
  </si>
  <si>
    <t>5P元祖（妃さん）</t>
  </si>
  <si>
    <t>臨時増刊ラヴァーズ</t>
  </si>
  <si>
    <t>6月22日(火)</t>
  </si>
  <si>
    <t>smss2338</t>
  </si>
  <si>
    <t>雑誌 TOTAL</t>
  </si>
  <si>
    <t>●DVD 広告</t>
  </si>
  <si>
    <t>sms_a1076</t>
  </si>
  <si>
    <t>三和出版</t>
  </si>
  <si>
    <t>DVD4コマ</t>
  </si>
  <si>
    <t>A4変形、CVS、860円</t>
  </si>
  <si>
    <t>mv20i</t>
  </si>
  <si>
    <t>MEN'S DVD SEXY</t>
  </si>
  <si>
    <t>DVD貼付け面4C1/3P</t>
  </si>
  <si>
    <t>smss2335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</si>
  <si>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</si>
  <si>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</si>
  <si>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</si>
  <si>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</si>
  <si>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</si>
  <si>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</si>
  <si>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</si>
  <si>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</si>
  <si>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</si>
  <si>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6/1～6/30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</si>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</sst>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0.24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75000</v>
      </c>
      <c r="L6" s="80">
        <v>0</v>
      </c>
      <c r="M6" s="80">
        <v>0</v>
      </c>
      <c r="N6" s="80">
        <v>11</v>
      </c>
      <c r="O6" s="91">
        <v>1</v>
      </c>
      <c r="P6" s="92">
        <v>0</v>
      </c>
      <c r="Q6" s="93">
        <f>O6+P6</f>
        <v>1</v>
      </c>
      <c r="R6" s="81">
        <f>IFERROR(Q6/N6,"-")</f>
        <v>0.090909090909091</v>
      </c>
      <c r="S6" s="80">
        <v>0</v>
      </c>
      <c r="T6" s="80">
        <v>0</v>
      </c>
      <c r="U6" s="81">
        <f>IFERROR(T6/(Q6),"-")</f>
        <v>0</v>
      </c>
      <c r="V6" s="82">
        <f>IFERROR(K6/SUM(Q6:Q7),"-")</f>
        <v>8333.3333333333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-57000</v>
      </c>
      <c r="AC6" s="85">
        <f>SUM(Y6:Y7)/SUM(K6:K7)</f>
        <v>0.24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</v>
      </c>
      <c r="BP6" s="120">
        <f>IF(Q6=0,"",IF(BO6=0,"",(BO6/Q6)))</f>
        <v>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14</v>
      </c>
      <c r="O7" s="91">
        <v>8</v>
      </c>
      <c r="P7" s="92">
        <v>0</v>
      </c>
      <c r="Q7" s="93">
        <f>O7+P7</f>
        <v>8</v>
      </c>
      <c r="R7" s="81">
        <f>IFERROR(Q7/N7,"-")</f>
        <v>0.57142857142857</v>
      </c>
      <c r="S7" s="80">
        <v>1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18000</v>
      </c>
      <c r="Z7" s="187">
        <f>IFERROR(Y7/Q7,"-")</f>
        <v>2250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0.125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4</v>
      </c>
      <c r="BP7" s="120">
        <f>IF(Q7=0,"",IF(BO7=0,"",(BO7/Q7)))</f>
        <v>0.5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3</v>
      </c>
      <c r="BY7" s="127">
        <f>IF(Q7=0,"",IF(BX7=0,"",(BX7/Q7)))</f>
        <v>0.375</v>
      </c>
      <c r="BZ7" s="128">
        <v>2</v>
      </c>
      <c r="CA7" s="129">
        <f>IFERROR(BZ7/BX7,"-")</f>
        <v>0.66666666666667</v>
      </c>
      <c r="CB7" s="130">
        <v>2578000</v>
      </c>
      <c r="CC7" s="131">
        <f>IFERROR(CB7/BX7,"-")</f>
        <v>859333.33333333</v>
      </c>
      <c r="CD7" s="132"/>
      <c r="CE7" s="132"/>
      <c r="CF7" s="132">
        <v>2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18000</v>
      </c>
      <c r="CR7" s="141">
        <v>2543000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0.04</v>
      </c>
      <c r="B8" s="189" t="s">
        <v>67</v>
      </c>
      <c r="C8" s="189" t="s">
        <v>58</v>
      </c>
      <c r="D8" s="189" t="s">
        <v>68</v>
      </c>
      <c r="E8" s="189" t="s">
        <v>69</v>
      </c>
      <c r="F8" s="189"/>
      <c r="G8" s="189" t="s">
        <v>61</v>
      </c>
      <c r="H8" s="89" t="s">
        <v>70</v>
      </c>
      <c r="I8" s="89" t="s">
        <v>71</v>
      </c>
      <c r="J8" s="89" t="s">
        <v>72</v>
      </c>
      <c r="K8" s="181">
        <v>75000</v>
      </c>
      <c r="L8" s="80">
        <v>0</v>
      </c>
      <c r="M8" s="80">
        <v>0</v>
      </c>
      <c r="N8" s="80">
        <v>59</v>
      </c>
      <c r="O8" s="91">
        <v>7</v>
      </c>
      <c r="P8" s="92">
        <v>0</v>
      </c>
      <c r="Q8" s="93">
        <f>O8+P8</f>
        <v>7</v>
      </c>
      <c r="R8" s="81">
        <f>IFERROR(Q8/N8,"-")</f>
        <v>0.11864406779661</v>
      </c>
      <c r="S8" s="80">
        <v>0</v>
      </c>
      <c r="T8" s="80">
        <v>2</v>
      </c>
      <c r="U8" s="81">
        <f>IFERROR(T8/(Q8),"-")</f>
        <v>0.28571428571429</v>
      </c>
      <c r="V8" s="82">
        <f>IFERROR(K8/SUM(Q8:Q9),"-")</f>
        <v>4687.5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-72000</v>
      </c>
      <c r="AC8" s="85">
        <f>SUM(Y8:Y9)/SUM(K8:K9)</f>
        <v>0.04</v>
      </c>
      <c r="AD8" s="78"/>
      <c r="AE8" s="94">
        <v>1</v>
      </c>
      <c r="AF8" s="95">
        <f>IF(Q8=0,"",IF(AE8=0,"",(AE8/Q8)))</f>
        <v>0.14285714285714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1</v>
      </c>
      <c r="AO8" s="101">
        <f>IF(Q8=0,"",IF(AN8=0,"",(AN8/Q8)))</f>
        <v>0.14285714285714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0.14285714285714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0.28571428571429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>
        <v>2</v>
      </c>
      <c r="BY8" s="127">
        <f>IF(Q8=0,"",IF(BX8=0,"",(BX8/Q8)))</f>
        <v>0.28571428571429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73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26</v>
      </c>
      <c r="O9" s="91">
        <v>9</v>
      </c>
      <c r="P9" s="92">
        <v>0</v>
      </c>
      <c r="Q9" s="93">
        <f>O9+P9</f>
        <v>9</v>
      </c>
      <c r="R9" s="81">
        <f>IFERROR(Q9/N9,"-")</f>
        <v>0.34615384615385</v>
      </c>
      <c r="S9" s="80">
        <v>0</v>
      </c>
      <c r="T9" s="80">
        <v>2</v>
      </c>
      <c r="U9" s="81">
        <f>IFERROR(T9/(Q9),"-")</f>
        <v>0.22222222222222</v>
      </c>
      <c r="V9" s="82"/>
      <c r="W9" s="83">
        <v>1</v>
      </c>
      <c r="X9" s="81">
        <f>IF(Q9=0,"-",W9/Q9)</f>
        <v>0.11111111111111</v>
      </c>
      <c r="Y9" s="186">
        <v>3000</v>
      </c>
      <c r="Z9" s="187">
        <f>IFERROR(Y9/Q9,"-")</f>
        <v>333.33333333333</v>
      </c>
      <c r="AA9" s="187">
        <f>IFERROR(Y9/W9,"-")</f>
        <v>3000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0.11111111111111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</v>
      </c>
      <c r="AX9" s="107">
        <f>IF(Q9=0,"",IF(AW9=0,"",(AW9/Q9)))</f>
        <v>0.11111111111111</v>
      </c>
      <c r="AY9" s="106">
        <v>1</v>
      </c>
      <c r="AZ9" s="108">
        <f>IFERROR(AY9/AW9,"-")</f>
        <v>1</v>
      </c>
      <c r="BA9" s="109">
        <v>3000</v>
      </c>
      <c r="BB9" s="110">
        <f>IFERROR(BA9/AW9,"-")</f>
        <v>3000</v>
      </c>
      <c r="BC9" s="111">
        <v>1</v>
      </c>
      <c r="BD9" s="111"/>
      <c r="BE9" s="111"/>
      <c r="BF9" s="112">
        <v>1</v>
      </c>
      <c r="BG9" s="113">
        <f>IF(Q9=0,"",IF(BF9=0,"",(BF9/Q9)))</f>
        <v>0.11111111111111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</v>
      </c>
      <c r="BP9" s="120">
        <f>IF(Q9=0,"",IF(BO9=0,"",(BO9/Q9)))</f>
        <v>0.33333333333333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0.11111111111111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2</v>
      </c>
      <c r="CH9" s="134">
        <f>IF(Q9=0,"",IF(CG9=0,"",(CG9/Q9)))</f>
        <v>0.22222222222222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</v>
      </c>
      <c r="CQ9" s="141">
        <v>3000</v>
      </c>
      <c r="CR9" s="141">
        <v>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</v>
      </c>
      <c r="B10" s="189" t="s">
        <v>74</v>
      </c>
      <c r="C10" s="189" t="s">
        <v>58</v>
      </c>
      <c r="D10" s="189" t="s">
        <v>75</v>
      </c>
      <c r="E10" s="189" t="s">
        <v>76</v>
      </c>
      <c r="F10" s="189"/>
      <c r="G10" s="189" t="s">
        <v>61</v>
      </c>
      <c r="H10" s="89" t="s">
        <v>77</v>
      </c>
      <c r="I10" s="89" t="s">
        <v>78</v>
      </c>
      <c r="J10" s="89" t="s">
        <v>79</v>
      </c>
      <c r="K10" s="181">
        <v>40000</v>
      </c>
      <c r="L10" s="80">
        <v>0</v>
      </c>
      <c r="M10" s="80">
        <v>0</v>
      </c>
      <c r="N10" s="80">
        <v>13</v>
      </c>
      <c r="O10" s="91">
        <v>2</v>
      </c>
      <c r="P10" s="92">
        <v>0</v>
      </c>
      <c r="Q10" s="93">
        <f>O10+P10</f>
        <v>2</v>
      </c>
      <c r="R10" s="81">
        <f>IFERROR(Q10/N10,"-")</f>
        <v>0.15384615384615</v>
      </c>
      <c r="S10" s="80">
        <v>0</v>
      </c>
      <c r="T10" s="80">
        <v>0</v>
      </c>
      <c r="U10" s="81">
        <f>IFERROR(T10/(Q10),"-")</f>
        <v>0</v>
      </c>
      <c r="V10" s="82">
        <f>IFERROR(K10/SUM(Q10:Q11),"-")</f>
        <v>13333.333333333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-40000</v>
      </c>
      <c r="AC10" s="85">
        <f>SUM(Y10:Y11)/SUM(K10:K11)</f>
        <v>0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0.5</v>
      </c>
      <c r="BH10" s="112">
        <v>1</v>
      </c>
      <c r="BI10" s="114">
        <f>IFERROR(BH10/BF10,"-")</f>
        <v>1</v>
      </c>
      <c r="BJ10" s="115">
        <v>10000</v>
      </c>
      <c r="BK10" s="116">
        <f>IFERROR(BJ10/BF10,"-")</f>
        <v>10000</v>
      </c>
      <c r="BL10" s="117"/>
      <c r="BM10" s="117">
        <v>1</v>
      </c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1</v>
      </c>
      <c r="BY10" s="127">
        <f>IF(Q10=0,"",IF(BX10=0,"",(BX10/Q10)))</f>
        <v>0.5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>
        <v>10000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80</v>
      </c>
      <c r="C11" s="189" t="s">
        <v>58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0</v>
      </c>
      <c r="M11" s="80">
        <v>0</v>
      </c>
      <c r="N11" s="80">
        <v>10</v>
      </c>
      <c r="O11" s="91">
        <v>1</v>
      </c>
      <c r="P11" s="92">
        <v>0</v>
      </c>
      <c r="Q11" s="93">
        <f>O11+P11</f>
        <v>1</v>
      </c>
      <c r="R11" s="81">
        <f>IFERROR(Q11/N11,"-")</f>
        <v>0.1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1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2.7866666666667</v>
      </c>
      <c r="B12" s="189" t="s">
        <v>81</v>
      </c>
      <c r="C12" s="189" t="s">
        <v>58</v>
      </c>
      <c r="D12" s="189" t="s">
        <v>59</v>
      </c>
      <c r="E12" s="189" t="s">
        <v>82</v>
      </c>
      <c r="F12" s="189"/>
      <c r="G12" s="189" t="s">
        <v>61</v>
      </c>
      <c r="H12" s="89" t="s">
        <v>83</v>
      </c>
      <c r="I12" s="89" t="s">
        <v>63</v>
      </c>
      <c r="J12" s="89" t="s">
        <v>84</v>
      </c>
      <c r="K12" s="181">
        <v>75000</v>
      </c>
      <c r="L12" s="80">
        <v>0</v>
      </c>
      <c r="M12" s="80">
        <v>0</v>
      </c>
      <c r="N12" s="80">
        <v>54</v>
      </c>
      <c r="O12" s="91">
        <v>11</v>
      </c>
      <c r="P12" s="92">
        <v>0</v>
      </c>
      <c r="Q12" s="93">
        <f>O12+P12</f>
        <v>11</v>
      </c>
      <c r="R12" s="81">
        <f>IFERROR(Q12/N12,"-")</f>
        <v>0.2037037037037</v>
      </c>
      <c r="S12" s="80">
        <v>3</v>
      </c>
      <c r="T12" s="80">
        <v>2</v>
      </c>
      <c r="U12" s="81">
        <f>IFERROR(T12/(Q12),"-")</f>
        <v>0.18181818181818</v>
      </c>
      <c r="V12" s="82">
        <f>IFERROR(K12/SUM(Q12:Q13),"-")</f>
        <v>2205.8823529412</v>
      </c>
      <c r="W12" s="83">
        <v>2</v>
      </c>
      <c r="X12" s="81">
        <f>IF(Q12=0,"-",W12/Q12)</f>
        <v>0.18181818181818</v>
      </c>
      <c r="Y12" s="186">
        <v>56000</v>
      </c>
      <c r="Z12" s="187">
        <f>IFERROR(Y12/Q12,"-")</f>
        <v>5090.9090909091</v>
      </c>
      <c r="AA12" s="187">
        <f>IFERROR(Y12/W12,"-")</f>
        <v>28000</v>
      </c>
      <c r="AB12" s="181">
        <f>SUM(Y12:Y13)-SUM(K12:K13)</f>
        <v>134000</v>
      </c>
      <c r="AC12" s="85">
        <f>SUM(Y12:Y13)/SUM(K12:K13)</f>
        <v>2.7866666666667</v>
      </c>
      <c r="AD12" s="78"/>
      <c r="AE12" s="94">
        <v>1</v>
      </c>
      <c r="AF12" s="95">
        <f>IF(Q12=0,"",IF(AE12=0,"",(AE12/Q12)))</f>
        <v>0.090909090909091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1</v>
      </c>
      <c r="AO12" s="101">
        <f>IF(Q12=0,"",IF(AN12=0,"",(AN12/Q12)))</f>
        <v>0.090909090909091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0.090909090909091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4</v>
      </c>
      <c r="BG12" s="113">
        <f>IF(Q12=0,"",IF(BF12=0,"",(BF12/Q12)))</f>
        <v>0.36363636363636</v>
      </c>
      <c r="BH12" s="112">
        <v>1</v>
      </c>
      <c r="BI12" s="114">
        <f>IFERROR(BH12/BF12,"-")</f>
        <v>0.25</v>
      </c>
      <c r="BJ12" s="115">
        <v>50000</v>
      </c>
      <c r="BK12" s="116">
        <f>IFERROR(BJ12/BF12,"-")</f>
        <v>12500</v>
      </c>
      <c r="BL12" s="117"/>
      <c r="BM12" s="117"/>
      <c r="BN12" s="117">
        <v>1</v>
      </c>
      <c r="BO12" s="119">
        <v>3</v>
      </c>
      <c r="BP12" s="120">
        <f>IF(Q12=0,"",IF(BO12=0,"",(BO12/Q12)))</f>
        <v>0.27272727272727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1</v>
      </c>
      <c r="BY12" s="127">
        <f>IF(Q12=0,"",IF(BX12=0,"",(BX12/Q12)))</f>
        <v>0.090909090909091</v>
      </c>
      <c r="BZ12" s="128">
        <v>1</v>
      </c>
      <c r="CA12" s="129">
        <f>IFERROR(BZ12/BX12,"-")</f>
        <v>1</v>
      </c>
      <c r="CB12" s="130">
        <v>6000</v>
      </c>
      <c r="CC12" s="131">
        <f>IFERROR(CB12/BX12,"-")</f>
        <v>6000</v>
      </c>
      <c r="CD12" s="132"/>
      <c r="CE12" s="132">
        <v>1</v>
      </c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56000</v>
      </c>
      <c r="CR12" s="141">
        <v>50000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85</v>
      </c>
      <c r="C13" s="189" t="s">
        <v>58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83</v>
      </c>
      <c r="O13" s="91">
        <v>23</v>
      </c>
      <c r="P13" s="92">
        <v>0</v>
      </c>
      <c r="Q13" s="93">
        <f>O13+P13</f>
        <v>23</v>
      </c>
      <c r="R13" s="81">
        <f>IFERROR(Q13/N13,"-")</f>
        <v>0.27710843373494</v>
      </c>
      <c r="S13" s="80">
        <v>5</v>
      </c>
      <c r="T13" s="80">
        <v>3</v>
      </c>
      <c r="U13" s="81">
        <f>IFERROR(T13/(Q13),"-")</f>
        <v>0.1304347826087</v>
      </c>
      <c r="V13" s="82"/>
      <c r="W13" s="83">
        <v>2</v>
      </c>
      <c r="X13" s="81">
        <f>IF(Q13=0,"-",W13/Q13)</f>
        <v>0.08695652173913</v>
      </c>
      <c r="Y13" s="186">
        <v>153000</v>
      </c>
      <c r="Z13" s="187">
        <f>IFERROR(Y13/Q13,"-")</f>
        <v>6652.1739130435</v>
      </c>
      <c r="AA13" s="187">
        <f>IFERROR(Y13/W13,"-")</f>
        <v>76500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9</v>
      </c>
      <c r="BG13" s="113">
        <f>IF(Q13=0,"",IF(BF13=0,"",(BF13/Q13)))</f>
        <v>0.39130434782609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7</v>
      </c>
      <c r="BP13" s="120">
        <f>IF(Q13=0,"",IF(BO13=0,"",(BO13/Q13)))</f>
        <v>0.30434782608696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6</v>
      </c>
      <c r="BY13" s="127">
        <f>IF(Q13=0,"",IF(BX13=0,"",(BX13/Q13)))</f>
        <v>0.26086956521739</v>
      </c>
      <c r="BZ13" s="128">
        <v>1</v>
      </c>
      <c r="CA13" s="129">
        <f>IFERROR(BZ13/BX13,"-")</f>
        <v>0.16666666666667</v>
      </c>
      <c r="CB13" s="130">
        <v>30000</v>
      </c>
      <c r="CC13" s="131">
        <f>IFERROR(CB13/BX13,"-")</f>
        <v>5000</v>
      </c>
      <c r="CD13" s="132"/>
      <c r="CE13" s="132"/>
      <c r="CF13" s="132">
        <v>1</v>
      </c>
      <c r="CG13" s="133">
        <v>1</v>
      </c>
      <c r="CH13" s="134">
        <f>IF(Q13=0,"",IF(CG13=0,"",(CG13/Q13)))</f>
        <v>0.043478260869565</v>
      </c>
      <c r="CI13" s="135">
        <v>1</v>
      </c>
      <c r="CJ13" s="136">
        <f>IFERROR(CI13/CG13,"-")</f>
        <v>1</v>
      </c>
      <c r="CK13" s="137">
        <v>123000</v>
      </c>
      <c r="CL13" s="138">
        <f>IFERROR(CK13/CG13,"-")</f>
        <v>123000</v>
      </c>
      <c r="CM13" s="139"/>
      <c r="CN13" s="139"/>
      <c r="CO13" s="139">
        <v>1</v>
      </c>
      <c r="CP13" s="140">
        <v>2</v>
      </c>
      <c r="CQ13" s="141">
        <v>153000</v>
      </c>
      <c r="CR13" s="141">
        <v>123000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0.86792452830189</v>
      </c>
      <c r="B16" s="39"/>
      <c r="C16" s="39"/>
      <c r="D16" s="39"/>
      <c r="E16" s="39"/>
      <c r="F16" s="39"/>
      <c r="G16" s="39"/>
      <c r="H16" s="40" t="s">
        <v>86</v>
      </c>
      <c r="I16" s="40"/>
      <c r="J16" s="40"/>
      <c r="K16" s="184">
        <f>SUM(K6:K15)</f>
        <v>265000</v>
      </c>
      <c r="L16" s="41">
        <f>SUM(L6:L15)</f>
        <v>0</v>
      </c>
      <c r="M16" s="41">
        <f>SUM(M6:M15)</f>
        <v>0</v>
      </c>
      <c r="N16" s="41">
        <f>SUM(N6:N15)</f>
        <v>270</v>
      </c>
      <c r="O16" s="41">
        <f>SUM(O6:O15)</f>
        <v>62</v>
      </c>
      <c r="P16" s="41">
        <f>SUM(P6:P15)</f>
        <v>0</v>
      </c>
      <c r="Q16" s="41">
        <f>SUM(Q6:Q15)</f>
        <v>62</v>
      </c>
      <c r="R16" s="42">
        <f>IFERROR(Q16/N16,"-")</f>
        <v>0.22962962962963</v>
      </c>
      <c r="S16" s="77">
        <f>SUM(S6:S15)</f>
        <v>9</v>
      </c>
      <c r="T16" s="77">
        <f>SUM(T6:T15)</f>
        <v>9</v>
      </c>
      <c r="U16" s="42">
        <f>IFERROR(S16/Q16,"-")</f>
        <v>0.14516129032258</v>
      </c>
      <c r="V16" s="43">
        <f>IFERROR(K16/Q16,"-")</f>
        <v>4274.1935483871</v>
      </c>
      <c r="W16" s="44">
        <f>SUM(W6:W15)</f>
        <v>5</v>
      </c>
      <c r="X16" s="42">
        <f>IFERROR(W16/Q16,"-")</f>
        <v>0.080645161290323</v>
      </c>
      <c r="Y16" s="184">
        <f>SUM(Y6:Y15)</f>
        <v>230000</v>
      </c>
      <c r="Z16" s="184">
        <f>IFERROR(Y16/Q16,"-")</f>
        <v>3709.6774193548</v>
      </c>
      <c r="AA16" s="184">
        <f>IFERROR(Y16/W16,"-")</f>
        <v>46000</v>
      </c>
      <c r="AB16" s="184">
        <f>Y16-K16</f>
        <v>-35000</v>
      </c>
      <c r="AC16" s="46">
        <f>Y16/K16</f>
        <v>0.86792452830189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3.08</v>
      </c>
      <c r="B6" s="189" t="s">
        <v>88</v>
      </c>
      <c r="C6" s="189" t="s">
        <v>58</v>
      </c>
      <c r="D6" s="189" t="s">
        <v>89</v>
      </c>
      <c r="E6" s="189" t="s">
        <v>90</v>
      </c>
      <c r="F6" s="189" t="s">
        <v>91</v>
      </c>
      <c r="G6" s="189" t="s">
        <v>92</v>
      </c>
      <c r="H6" s="89" t="s">
        <v>93</v>
      </c>
      <c r="I6" s="89" t="s">
        <v>94</v>
      </c>
      <c r="J6" s="89" t="s">
        <v>84</v>
      </c>
      <c r="K6" s="181">
        <v>125000</v>
      </c>
      <c r="L6" s="80">
        <v>0</v>
      </c>
      <c r="M6" s="80">
        <v>0</v>
      </c>
      <c r="N6" s="80">
        <v>104</v>
      </c>
      <c r="O6" s="91">
        <v>37</v>
      </c>
      <c r="P6" s="92">
        <v>0</v>
      </c>
      <c r="Q6" s="93">
        <f>O6+P6</f>
        <v>37</v>
      </c>
      <c r="R6" s="81">
        <f>IFERROR(Q6/N6,"-")</f>
        <v>0.35576923076923</v>
      </c>
      <c r="S6" s="80">
        <v>1</v>
      </c>
      <c r="T6" s="80">
        <v>14</v>
      </c>
      <c r="U6" s="81">
        <f>IFERROR(T6/(Q6),"-")</f>
        <v>0.37837837837838</v>
      </c>
      <c r="V6" s="82">
        <f>IFERROR(K6/SUM(Q6:Q7),"-")</f>
        <v>874.12587412587</v>
      </c>
      <c r="W6" s="83">
        <v>1</v>
      </c>
      <c r="X6" s="81">
        <f>IF(Q6=0,"-",W6/Q6)</f>
        <v>0.027027027027027</v>
      </c>
      <c r="Y6" s="186">
        <v>346000</v>
      </c>
      <c r="Z6" s="187">
        <f>IFERROR(Y6/Q6,"-")</f>
        <v>9351.3513513514</v>
      </c>
      <c r="AA6" s="187">
        <f>IFERROR(Y6/W6,"-")</f>
        <v>346000</v>
      </c>
      <c r="AB6" s="181">
        <f>SUM(Y6:Y7)-SUM(K6:K7)</f>
        <v>260000</v>
      </c>
      <c r="AC6" s="85">
        <f>SUM(Y6:Y7)/SUM(K6:K7)</f>
        <v>3.08</v>
      </c>
      <c r="AD6" s="78"/>
      <c r="AE6" s="94">
        <v>9</v>
      </c>
      <c r="AF6" s="95">
        <f>IF(Q6=0,"",IF(AE6=0,"",(AE6/Q6)))</f>
        <v>0.24324324324324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14</v>
      </c>
      <c r="AO6" s="101">
        <f>IF(Q6=0,"",IF(AN6=0,"",(AN6/Q6)))</f>
        <v>0.37837837837838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7</v>
      </c>
      <c r="AX6" s="107">
        <f>IF(Q6=0,"",IF(AW6=0,"",(AW6/Q6)))</f>
        <v>0.18918918918919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0.10810810810811</v>
      </c>
      <c r="BH6" s="112">
        <v>1</v>
      </c>
      <c r="BI6" s="114">
        <f>IFERROR(BH6/BF6,"-")</f>
        <v>0.25</v>
      </c>
      <c r="BJ6" s="115">
        <v>346000</v>
      </c>
      <c r="BK6" s="116">
        <f>IFERROR(BJ6/BF6,"-")</f>
        <v>86500</v>
      </c>
      <c r="BL6" s="117"/>
      <c r="BM6" s="117"/>
      <c r="BN6" s="117">
        <v>1</v>
      </c>
      <c r="BO6" s="119">
        <v>3</v>
      </c>
      <c r="BP6" s="120">
        <f>IF(Q6=0,"",IF(BO6=0,"",(BO6/Q6)))</f>
        <v>0.081081081081081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346000</v>
      </c>
      <c r="CR6" s="141">
        <v>346000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95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286</v>
      </c>
      <c r="O7" s="91">
        <v>106</v>
      </c>
      <c r="P7" s="92">
        <v>0</v>
      </c>
      <c r="Q7" s="93">
        <f>O7+P7</f>
        <v>106</v>
      </c>
      <c r="R7" s="81">
        <f>IFERROR(Q7/N7,"-")</f>
        <v>0.37062937062937</v>
      </c>
      <c r="S7" s="80">
        <v>1</v>
      </c>
      <c r="T7" s="80">
        <v>35</v>
      </c>
      <c r="U7" s="81">
        <f>IFERROR(T7/(Q7),"-")</f>
        <v>0.33018867924528</v>
      </c>
      <c r="V7" s="82"/>
      <c r="W7" s="83">
        <v>2</v>
      </c>
      <c r="X7" s="81">
        <f>IF(Q7=0,"-",W7/Q7)</f>
        <v>0.018867924528302</v>
      </c>
      <c r="Y7" s="186">
        <v>39000</v>
      </c>
      <c r="Z7" s="187">
        <f>IFERROR(Y7/Q7,"-")</f>
        <v>367.92452830189</v>
      </c>
      <c r="AA7" s="187">
        <f>IFERROR(Y7/W7,"-")</f>
        <v>19500</v>
      </c>
      <c r="AB7" s="181"/>
      <c r="AC7" s="85"/>
      <c r="AD7" s="78"/>
      <c r="AE7" s="94">
        <v>4</v>
      </c>
      <c r="AF7" s="95">
        <f>IF(Q7=0,"",IF(AE7=0,"",(AE7/Q7)))</f>
        <v>0.037735849056604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30</v>
      </c>
      <c r="AO7" s="101">
        <f>IF(Q7=0,"",IF(AN7=0,"",(AN7/Q7)))</f>
        <v>0.28301886792453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17</v>
      </c>
      <c r="AX7" s="107">
        <f>IF(Q7=0,"",IF(AW7=0,"",(AW7/Q7)))</f>
        <v>0.16037735849057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20</v>
      </c>
      <c r="BG7" s="113">
        <f>IF(Q7=0,"",IF(BF7=0,"",(BF7/Q7)))</f>
        <v>0.18867924528302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22</v>
      </c>
      <c r="BP7" s="120">
        <f>IF(Q7=0,"",IF(BO7=0,"",(BO7/Q7)))</f>
        <v>0.20754716981132</v>
      </c>
      <c r="BQ7" s="121">
        <v>3</v>
      </c>
      <c r="BR7" s="122">
        <f>IFERROR(BQ7/BO7,"-")</f>
        <v>0.13636363636364</v>
      </c>
      <c r="BS7" s="123">
        <v>54000</v>
      </c>
      <c r="BT7" s="124">
        <f>IFERROR(BS7/BO7,"-")</f>
        <v>2454.5454545455</v>
      </c>
      <c r="BU7" s="125">
        <v>1</v>
      </c>
      <c r="BV7" s="125"/>
      <c r="BW7" s="125">
        <v>2</v>
      </c>
      <c r="BX7" s="126">
        <v>11</v>
      </c>
      <c r="BY7" s="127">
        <f>IF(Q7=0,"",IF(BX7=0,"",(BX7/Q7)))</f>
        <v>0.10377358490566</v>
      </c>
      <c r="BZ7" s="128">
        <v>1</v>
      </c>
      <c r="CA7" s="129">
        <f>IFERROR(BZ7/BX7,"-")</f>
        <v>0.090909090909091</v>
      </c>
      <c r="CB7" s="130">
        <v>83000</v>
      </c>
      <c r="CC7" s="131">
        <f>IFERROR(CB7/BX7,"-")</f>
        <v>7545.4545454545</v>
      </c>
      <c r="CD7" s="132"/>
      <c r="CE7" s="132"/>
      <c r="CF7" s="132">
        <v>1</v>
      </c>
      <c r="CG7" s="133">
        <v>2</v>
      </c>
      <c r="CH7" s="134">
        <f>IF(Q7=0,"",IF(CG7=0,"",(CG7/Q7)))</f>
        <v>0.018867924528302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39000</v>
      </c>
      <c r="CR7" s="141">
        <v>83000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3.08</v>
      </c>
      <c r="B10" s="39"/>
      <c r="C10" s="39"/>
      <c r="D10" s="39"/>
      <c r="E10" s="39"/>
      <c r="F10" s="39"/>
      <c r="G10" s="39"/>
      <c r="H10" s="40" t="s">
        <v>96</v>
      </c>
      <c r="I10" s="40"/>
      <c r="J10" s="40"/>
      <c r="K10" s="184">
        <f>SUM(K6:K9)</f>
        <v>125000</v>
      </c>
      <c r="L10" s="41">
        <f>SUM(L6:L9)</f>
        <v>0</v>
      </c>
      <c r="M10" s="41">
        <f>SUM(M6:M9)</f>
        <v>0</v>
      </c>
      <c r="N10" s="41">
        <f>SUM(N6:N9)</f>
        <v>390</v>
      </c>
      <c r="O10" s="41">
        <f>SUM(O6:O9)</f>
        <v>143</v>
      </c>
      <c r="P10" s="41">
        <f>SUM(P6:P9)</f>
        <v>0</v>
      </c>
      <c r="Q10" s="41">
        <f>SUM(Q6:Q9)</f>
        <v>143</v>
      </c>
      <c r="R10" s="42">
        <f>IFERROR(Q10/N10,"-")</f>
        <v>0.36666666666667</v>
      </c>
      <c r="S10" s="77">
        <f>SUM(S6:S9)</f>
        <v>2</v>
      </c>
      <c r="T10" s="77">
        <f>SUM(T6:T9)</f>
        <v>49</v>
      </c>
      <c r="U10" s="42">
        <f>IFERROR(S10/Q10,"-")</f>
        <v>0.013986013986014</v>
      </c>
      <c r="V10" s="43">
        <f>IFERROR(K10/Q10,"-")</f>
        <v>874.12587412587</v>
      </c>
      <c r="W10" s="44">
        <f>SUM(W6:W9)</f>
        <v>3</v>
      </c>
      <c r="X10" s="42">
        <f>IFERROR(W10/Q10,"-")</f>
        <v>0.020979020979021</v>
      </c>
      <c r="Y10" s="184">
        <f>SUM(Y6:Y9)</f>
        <v>385000</v>
      </c>
      <c r="Z10" s="184">
        <f>IFERROR(Y10/Q10,"-")</f>
        <v>2692.3076923077</v>
      </c>
      <c r="AA10" s="184">
        <f>IFERROR(Y10/W10,"-")</f>
        <v>128333.33333333</v>
      </c>
      <c r="AB10" s="184">
        <f>Y10-K10</f>
        <v>260000</v>
      </c>
      <c r="AC10" s="46">
        <f>Y10/K10</f>
        <v>3.08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97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98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99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100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101</v>
      </c>
      <c r="C6" s="189"/>
      <c r="D6" s="189" t="s">
        <v>102</v>
      </c>
      <c r="E6" s="189" t="s">
        <v>103</v>
      </c>
      <c r="F6" s="89" t="s">
        <v>104</v>
      </c>
      <c r="G6" s="89" t="s">
        <v>105</v>
      </c>
      <c r="H6" s="181">
        <v>0</v>
      </c>
      <c r="I6" s="84">
        <v>3000</v>
      </c>
      <c r="J6" s="80">
        <v>0</v>
      </c>
      <c r="K6" s="80">
        <v>0</v>
      </c>
      <c r="L6" s="80">
        <v>1006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106</v>
      </c>
      <c r="C7" s="189" t="s">
        <v>107</v>
      </c>
      <c r="D7" s="189"/>
      <c r="E7" s="189" t="s">
        <v>108</v>
      </c>
      <c r="F7" s="89" t="s">
        <v>109</v>
      </c>
      <c r="G7" s="89" t="s">
        <v>105</v>
      </c>
      <c r="H7" s="181">
        <v>0</v>
      </c>
      <c r="I7" s="84"/>
      <c r="J7" s="80">
        <v>0</v>
      </c>
      <c r="K7" s="80">
        <v>0</v>
      </c>
      <c r="L7" s="80">
        <v>0</v>
      </c>
      <c r="M7" s="93">
        <v>7</v>
      </c>
      <c r="N7" s="144">
        <v>7</v>
      </c>
      <c r="O7" s="81" t="str">
        <f>IFERROR(M7/L7,"-")</f>
        <v>-</v>
      </c>
      <c r="P7" s="80">
        <v>0</v>
      </c>
      <c r="Q7" s="80">
        <v>2</v>
      </c>
      <c r="R7" s="81">
        <f>IFERROR(P7/M7,"-")</f>
        <v>0</v>
      </c>
      <c r="S7" s="82">
        <f>IFERROR(H7/SUM(M7:M7),"-")</f>
        <v>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4</v>
      </c>
      <c r="BD7" s="113">
        <f>IF(M7=0,"",IF(BC7=0,"",(BC7/M7)))</f>
        <v>0.57142857142857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>
        <v>2</v>
      </c>
      <c r="BL7" s="119"/>
      <c r="BM7" s="120">
        <f>IF(M7=0,"",IF(BK7=0,"",(BK7/M7)))</f>
        <v>0.28571428571429</v>
      </c>
      <c r="BN7" s="121"/>
      <c r="BO7" s="122">
        <f>IFERROR(BN7/BK7,"-")</f>
        <v>0</v>
      </c>
      <c r="BP7" s="123"/>
      <c r="BQ7" s="124">
        <f>IFERROR(BP7/BK7,"-")</f>
        <v>0</v>
      </c>
      <c r="BR7" s="125"/>
      <c r="BS7" s="125"/>
      <c r="BT7" s="125"/>
      <c r="BU7" s="126">
        <v>1</v>
      </c>
      <c r="BV7" s="127">
        <f>IF(M7=0,"",IF(BU7=0,"",(BU7/M7)))</f>
        <v>0.14285714285714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110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1006</v>
      </c>
      <c r="M10" s="41">
        <f>SUM(M6:M9)</f>
        <v>7</v>
      </c>
      <c r="N10" s="41">
        <f>SUM(N6:N9)</f>
        <v>7</v>
      </c>
      <c r="O10" s="42">
        <f>IFERROR(M10/L10,"-")</f>
        <v>0.0069582504970179</v>
      </c>
      <c r="P10" s="77">
        <f>SUM(P6:P9)</f>
        <v>0</v>
      </c>
      <c r="Q10" s="77">
        <f>SUM(Q6:Q9)</f>
        <v>2</v>
      </c>
      <c r="R10" s="42">
        <f>IFERROR(P10/M10,"-")</f>
        <v>0</v>
      </c>
      <c r="S10" s="43">
        <f>IFERROR(H10/M10,"-")</f>
        <v>0</v>
      </c>
      <c r="T10" s="44">
        <f>SUM(T6:T9)</f>
        <v>0</v>
      </c>
      <c r="U10" s="42">
        <f>IFERROR(T10/M10,"-")</f>
        <v>0</v>
      </c>
      <c r="V10" s="184">
        <f>SUM(V6:V9)</f>
        <v>0</v>
      </c>
      <c r="W10" s="184">
        <f>IFERROR(V10/M10,"-")</f>
        <v>0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111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98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1.5564211716681</v>
      </c>
      <c r="B6" s="189" t="s">
        <v>112</v>
      </c>
      <c r="C6" s="189" t="s">
        <v>113</v>
      </c>
      <c r="D6" s="189" t="s">
        <v>114</v>
      </c>
      <c r="E6" s="189" t="s">
        <v>115</v>
      </c>
      <c r="F6" s="89" t="s">
        <v>116</v>
      </c>
      <c r="G6" s="89" t="s">
        <v>105</v>
      </c>
      <c r="H6" s="181">
        <v>829467</v>
      </c>
      <c r="I6" s="80">
        <v>0</v>
      </c>
      <c r="J6" s="80">
        <v>0</v>
      </c>
      <c r="K6" s="80">
        <v>29339</v>
      </c>
      <c r="L6" s="93">
        <v>359</v>
      </c>
      <c r="M6" s="81">
        <f>IFERROR(L6/K6,"-")</f>
        <v>0.01223627253826</v>
      </c>
      <c r="N6" s="80">
        <v>7</v>
      </c>
      <c r="O6" s="80">
        <v>161</v>
      </c>
      <c r="P6" s="81">
        <f>IFERROR(N6/(L6),"-")</f>
        <v>0.01949860724234</v>
      </c>
      <c r="Q6" s="82">
        <f>IFERROR(H6/SUM(L6:L6),"-")</f>
        <v>2310.4930362117</v>
      </c>
      <c r="R6" s="83">
        <v>41</v>
      </c>
      <c r="S6" s="81">
        <f>IF(L6=0,"-",R6/L6)</f>
        <v>0.1142061281337</v>
      </c>
      <c r="T6" s="186">
        <v>1291000</v>
      </c>
      <c r="U6" s="187">
        <f>IFERROR(T6/L6,"-")</f>
        <v>3596.1002785515</v>
      </c>
      <c r="V6" s="187">
        <f>IFERROR(T6/R6,"-")</f>
        <v>31487.804878049</v>
      </c>
      <c r="W6" s="181">
        <f>SUM(T6:T6)-SUM(H6:H6)</f>
        <v>461533</v>
      </c>
      <c r="X6" s="85">
        <f>SUM(T6:T6)/SUM(H6:H6)</f>
        <v>1.5564211716681</v>
      </c>
      <c r="Y6" s="78"/>
      <c r="Z6" s="94">
        <v>8</v>
      </c>
      <c r="AA6" s="95">
        <f>IF(L6=0,"",IF(Z6=0,"",(Z6/L6)))</f>
        <v>0.022284122562674</v>
      </c>
      <c r="AB6" s="94">
        <v>1</v>
      </c>
      <c r="AC6" s="96">
        <f>IFERROR(AB6/Z6,"-")</f>
        <v>0.125</v>
      </c>
      <c r="AD6" s="97">
        <v>8000</v>
      </c>
      <c r="AE6" s="98">
        <f>IFERROR(AD6/Z6,"-")</f>
        <v>1000</v>
      </c>
      <c r="AF6" s="99"/>
      <c r="AG6" s="99">
        <v>1</v>
      </c>
      <c r="AH6" s="99"/>
      <c r="AI6" s="100">
        <v>8</v>
      </c>
      <c r="AJ6" s="101">
        <f>IF(L6=0,"",IF(AI6=0,"",(AI6/L6)))</f>
        <v>0.022284122562674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65</v>
      </c>
      <c r="AS6" s="107">
        <f>IF(L6=0,"",IF(AR6=0,"",(AR6/L6)))</f>
        <v>0.18105849582173</v>
      </c>
      <c r="AT6" s="106">
        <v>3</v>
      </c>
      <c r="AU6" s="108">
        <f>IFERROR(AT6/AR6,"-")</f>
        <v>0.046153846153846</v>
      </c>
      <c r="AV6" s="109">
        <v>223000</v>
      </c>
      <c r="AW6" s="110">
        <f>IFERROR(AV6/AR6,"-")</f>
        <v>3430.7692307692</v>
      </c>
      <c r="AX6" s="111">
        <v>1</v>
      </c>
      <c r="AY6" s="111"/>
      <c r="AZ6" s="111">
        <v>2</v>
      </c>
      <c r="BA6" s="112">
        <v>117</v>
      </c>
      <c r="BB6" s="113">
        <f>IF(L6=0,"",IF(BA6=0,"",(BA6/L6)))</f>
        <v>0.32590529247911</v>
      </c>
      <c r="BC6" s="112">
        <v>8</v>
      </c>
      <c r="BD6" s="114">
        <f>IFERROR(BC6/BA6,"-")</f>
        <v>0.068376068376068</v>
      </c>
      <c r="BE6" s="115">
        <v>59000</v>
      </c>
      <c r="BF6" s="116">
        <f>IFERROR(BE6/BA6,"-")</f>
        <v>504.2735042735</v>
      </c>
      <c r="BG6" s="117">
        <v>5</v>
      </c>
      <c r="BH6" s="117">
        <v>1</v>
      </c>
      <c r="BI6" s="117">
        <v>2</v>
      </c>
      <c r="BJ6" s="119">
        <v>114</v>
      </c>
      <c r="BK6" s="120">
        <f>IF(L6=0,"",IF(BJ6=0,"",(BJ6/L6)))</f>
        <v>0.31754874651811</v>
      </c>
      <c r="BL6" s="121">
        <v>20</v>
      </c>
      <c r="BM6" s="122">
        <f>IFERROR(BL6/BJ6,"-")</f>
        <v>0.17543859649123</v>
      </c>
      <c r="BN6" s="123">
        <v>640000</v>
      </c>
      <c r="BO6" s="124">
        <f>IFERROR(BN6/BJ6,"-")</f>
        <v>5614.0350877193</v>
      </c>
      <c r="BP6" s="125">
        <v>9</v>
      </c>
      <c r="BQ6" s="125">
        <v>1</v>
      </c>
      <c r="BR6" s="125">
        <v>10</v>
      </c>
      <c r="BS6" s="126">
        <v>38</v>
      </c>
      <c r="BT6" s="127">
        <f>IF(L6=0,"",IF(BS6=0,"",(BS6/L6)))</f>
        <v>0.1058495821727</v>
      </c>
      <c r="BU6" s="128">
        <v>9</v>
      </c>
      <c r="BV6" s="129">
        <f>IFERROR(BU6/BS6,"-")</f>
        <v>0.23684210526316</v>
      </c>
      <c r="BW6" s="130">
        <v>361000</v>
      </c>
      <c r="BX6" s="131">
        <f>IFERROR(BW6/BS6,"-")</f>
        <v>9500</v>
      </c>
      <c r="BY6" s="132">
        <v>3</v>
      </c>
      <c r="BZ6" s="132">
        <v>1</v>
      </c>
      <c r="CA6" s="132">
        <v>5</v>
      </c>
      <c r="CB6" s="133">
        <v>9</v>
      </c>
      <c r="CC6" s="134">
        <f>IF(L6=0,"",IF(CB6=0,"",(CB6/L6)))</f>
        <v>0.025069637883008</v>
      </c>
      <c r="CD6" s="135"/>
      <c r="CE6" s="136">
        <f>IFERROR(CD6/CB6,"-")</f>
        <v>0</v>
      </c>
      <c r="CF6" s="137"/>
      <c r="CG6" s="138">
        <f>IFERROR(CF6/CB6,"-")</f>
        <v>0</v>
      </c>
      <c r="CH6" s="139"/>
      <c r="CI6" s="139"/>
      <c r="CJ6" s="139"/>
      <c r="CK6" s="140">
        <v>41</v>
      </c>
      <c r="CL6" s="141">
        <v>1291000</v>
      </c>
      <c r="CM6" s="141">
        <v>206000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1.8096094715792</v>
      </c>
      <c r="B7" s="189" t="s">
        <v>117</v>
      </c>
      <c r="C7" s="189" t="s">
        <v>107</v>
      </c>
      <c r="D7" s="189" t="s">
        <v>118</v>
      </c>
      <c r="E7" s="189" t="s">
        <v>119</v>
      </c>
      <c r="F7" s="89" t="s">
        <v>120</v>
      </c>
      <c r="G7" s="89" t="s">
        <v>105</v>
      </c>
      <c r="H7" s="181">
        <v>8219453</v>
      </c>
      <c r="I7" s="80">
        <v>0</v>
      </c>
      <c r="J7" s="80">
        <v>0</v>
      </c>
      <c r="K7" s="80">
        <v>534867</v>
      </c>
      <c r="L7" s="93">
        <v>4227</v>
      </c>
      <c r="M7" s="81">
        <f>IFERROR(L7/K7,"-")</f>
        <v>0.0079028992254149</v>
      </c>
      <c r="N7" s="80">
        <v>116</v>
      </c>
      <c r="O7" s="80">
        <v>1917</v>
      </c>
      <c r="P7" s="81">
        <f>IFERROR(N7/(L7),"-")</f>
        <v>0.027442630707357</v>
      </c>
      <c r="Q7" s="82">
        <f>IFERROR(H7/SUM(L7:L7),"-")</f>
        <v>1944.5121835817</v>
      </c>
      <c r="R7" s="83">
        <v>452</v>
      </c>
      <c r="S7" s="81">
        <f>IF(L7=0,"-",R7/L7)</f>
        <v>0.10693162999763</v>
      </c>
      <c r="T7" s="186">
        <v>14874000</v>
      </c>
      <c r="U7" s="187">
        <f>IFERROR(T7/L7,"-")</f>
        <v>3518.8076650106</v>
      </c>
      <c r="V7" s="187">
        <f>IFERROR(T7/R7,"-")</f>
        <v>32907.079646018</v>
      </c>
      <c r="W7" s="181">
        <f>SUM(T7:T7)-SUM(H7:H7)</f>
        <v>6654547</v>
      </c>
      <c r="X7" s="85">
        <f>SUM(T7:T7)/SUM(H7:H7)</f>
        <v>1.8096094715792</v>
      </c>
      <c r="Y7" s="78"/>
      <c r="Z7" s="94">
        <v>98</v>
      </c>
      <c r="AA7" s="95">
        <f>IF(L7=0,"",IF(Z7=0,"",(Z7/L7)))</f>
        <v>0.023184291459664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45</v>
      </c>
      <c r="AJ7" s="101">
        <f>IF(L7=0,"",IF(AI7=0,"",(AI7/L7)))</f>
        <v>0.010645848119233</v>
      </c>
      <c r="AK7" s="100">
        <v>6</v>
      </c>
      <c r="AL7" s="102">
        <f>IFERROR(AK7/AI7,"-")</f>
        <v>0.13333333333333</v>
      </c>
      <c r="AM7" s="103">
        <v>55000</v>
      </c>
      <c r="AN7" s="104">
        <f>IFERROR(AM7/AI7,"-")</f>
        <v>1222.2222222222</v>
      </c>
      <c r="AO7" s="105">
        <v>1</v>
      </c>
      <c r="AP7" s="105">
        <v>2</v>
      </c>
      <c r="AQ7" s="105">
        <v>3</v>
      </c>
      <c r="AR7" s="106">
        <v>174</v>
      </c>
      <c r="AS7" s="107">
        <f>IF(L7=0,"",IF(AR7=0,"",(AR7/L7)))</f>
        <v>0.041163946061036</v>
      </c>
      <c r="AT7" s="106">
        <v>8</v>
      </c>
      <c r="AU7" s="108">
        <f>IFERROR(AT7/AR7,"-")</f>
        <v>0.045977011494253</v>
      </c>
      <c r="AV7" s="109">
        <v>88000</v>
      </c>
      <c r="AW7" s="110">
        <f>IFERROR(AV7/AR7,"-")</f>
        <v>505.74712643678</v>
      </c>
      <c r="AX7" s="111">
        <v>3</v>
      </c>
      <c r="AY7" s="111">
        <v>1</v>
      </c>
      <c r="AZ7" s="111">
        <v>4</v>
      </c>
      <c r="BA7" s="112">
        <v>2390</v>
      </c>
      <c r="BB7" s="113">
        <f>IF(L7=0,"",IF(BA7=0,"",(BA7/L7)))</f>
        <v>0.56541282233262</v>
      </c>
      <c r="BC7" s="112">
        <v>221</v>
      </c>
      <c r="BD7" s="114">
        <f>IFERROR(BC7/BA7,"-")</f>
        <v>0.092468619246862</v>
      </c>
      <c r="BE7" s="115">
        <v>5243000</v>
      </c>
      <c r="BF7" s="116">
        <f>IFERROR(BE7/BA7,"-")</f>
        <v>2193.7238493724</v>
      </c>
      <c r="BG7" s="117">
        <v>110</v>
      </c>
      <c r="BH7" s="117">
        <v>35</v>
      </c>
      <c r="BI7" s="117">
        <v>76</v>
      </c>
      <c r="BJ7" s="119">
        <v>1191</v>
      </c>
      <c r="BK7" s="120">
        <f>IF(L7=0,"",IF(BJ7=0,"",(BJ7/L7)))</f>
        <v>0.28176011355571</v>
      </c>
      <c r="BL7" s="121">
        <v>147</v>
      </c>
      <c r="BM7" s="122">
        <f>IFERROR(BL7/BJ7,"-")</f>
        <v>0.12342569269521</v>
      </c>
      <c r="BN7" s="123">
        <v>4326000</v>
      </c>
      <c r="BO7" s="124">
        <f>IFERROR(BN7/BJ7,"-")</f>
        <v>3632.241813602</v>
      </c>
      <c r="BP7" s="125">
        <v>56</v>
      </c>
      <c r="BQ7" s="125">
        <v>27</v>
      </c>
      <c r="BR7" s="125">
        <v>64</v>
      </c>
      <c r="BS7" s="126">
        <v>295</v>
      </c>
      <c r="BT7" s="127">
        <f>IF(L7=0,"",IF(BS7=0,"",(BS7/L7)))</f>
        <v>0.069789448781642</v>
      </c>
      <c r="BU7" s="128">
        <v>62</v>
      </c>
      <c r="BV7" s="129">
        <f>IFERROR(BU7/BS7,"-")</f>
        <v>0.21016949152542</v>
      </c>
      <c r="BW7" s="130">
        <v>4912000</v>
      </c>
      <c r="BX7" s="131">
        <f>IFERROR(BW7/BS7,"-")</f>
        <v>16650.847457627</v>
      </c>
      <c r="BY7" s="132">
        <v>18</v>
      </c>
      <c r="BZ7" s="132">
        <v>6</v>
      </c>
      <c r="CA7" s="132">
        <v>38</v>
      </c>
      <c r="CB7" s="133">
        <v>34</v>
      </c>
      <c r="CC7" s="134">
        <f>IF(L7=0,"",IF(CB7=0,"",(CB7/L7)))</f>
        <v>0.0080435296900875</v>
      </c>
      <c r="CD7" s="135">
        <v>8</v>
      </c>
      <c r="CE7" s="136">
        <f>IFERROR(CD7/CB7,"-")</f>
        <v>0.23529411764706</v>
      </c>
      <c r="CF7" s="137">
        <v>250000</v>
      </c>
      <c r="CG7" s="138">
        <f>IFERROR(CF7/CB7,"-")</f>
        <v>7352.9411764706</v>
      </c>
      <c r="CH7" s="139">
        <v>1</v>
      </c>
      <c r="CI7" s="139">
        <v>1</v>
      </c>
      <c r="CJ7" s="139">
        <v>6</v>
      </c>
      <c r="CK7" s="140">
        <v>452</v>
      </c>
      <c r="CL7" s="141">
        <v>14874000</v>
      </c>
      <c r="CM7" s="141">
        <v>918000</v>
      </c>
      <c r="CN7" s="141">
        <v>235000</v>
      </c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121</v>
      </c>
      <c r="C8" s="189" t="s">
        <v>107</v>
      </c>
      <c r="D8" s="189" t="s">
        <v>118</v>
      </c>
      <c r="E8" s="189" t="s">
        <v>119</v>
      </c>
      <c r="F8" s="89" t="s">
        <v>122</v>
      </c>
      <c r="G8" s="89" t="s">
        <v>105</v>
      </c>
      <c r="H8" s="181">
        <v>0</v>
      </c>
      <c r="I8" s="80">
        <v>0</v>
      </c>
      <c r="J8" s="80">
        <v>0</v>
      </c>
      <c r="K8" s="80">
        <v>13</v>
      </c>
      <c r="L8" s="93">
        <v>0</v>
      </c>
      <c r="M8" s="81">
        <f>IFERROR(L8/K8,"-")</f>
        <v>0</v>
      </c>
      <c r="N8" s="80">
        <v>0</v>
      </c>
      <c r="O8" s="80">
        <v>0</v>
      </c>
      <c r="P8" s="81" t="str">
        <f>IFERROR(N8/(L8),"-")</f>
        <v>-</v>
      </c>
      <c r="Q8" s="82" t="str">
        <f>IFERROR(H8/SUM(L8:L8),"-")</f>
        <v>-</v>
      </c>
      <c r="R8" s="83">
        <v>0</v>
      </c>
      <c r="S8" s="81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1.3425018830059</v>
      </c>
      <c r="B9" s="189" t="s">
        <v>123</v>
      </c>
      <c r="C9" s="189" t="s">
        <v>107</v>
      </c>
      <c r="D9" s="189" t="s">
        <v>118</v>
      </c>
      <c r="E9" s="189" t="s">
        <v>119</v>
      </c>
      <c r="F9" s="89" t="s">
        <v>124</v>
      </c>
      <c r="G9" s="89" t="s">
        <v>105</v>
      </c>
      <c r="H9" s="181">
        <v>799254</v>
      </c>
      <c r="I9" s="80">
        <v>0</v>
      </c>
      <c r="J9" s="80">
        <v>0</v>
      </c>
      <c r="K9" s="80">
        <v>24045</v>
      </c>
      <c r="L9" s="93">
        <v>291</v>
      </c>
      <c r="M9" s="81">
        <f>IFERROR(L9/K9,"-")</f>
        <v>0.012102308172177</v>
      </c>
      <c r="N9" s="80">
        <v>8</v>
      </c>
      <c r="O9" s="80">
        <v>123</v>
      </c>
      <c r="P9" s="81">
        <f>IFERROR(N9/(L9),"-")</f>
        <v>0.027491408934708</v>
      </c>
      <c r="Q9" s="82">
        <f>IFERROR(H9/SUM(L9:L9),"-")</f>
        <v>2746.5773195876</v>
      </c>
      <c r="R9" s="83">
        <v>44</v>
      </c>
      <c r="S9" s="81">
        <f>IF(L9=0,"-",R9/L9)</f>
        <v>0.15120274914089</v>
      </c>
      <c r="T9" s="186">
        <v>1073000</v>
      </c>
      <c r="U9" s="187">
        <f>IFERROR(T9/L9,"-")</f>
        <v>3687.2852233677</v>
      </c>
      <c r="V9" s="187">
        <f>IFERROR(T9/R9,"-")</f>
        <v>24386.363636364</v>
      </c>
      <c r="W9" s="181">
        <f>SUM(T9:T9)-SUM(H9:H9)</f>
        <v>273746</v>
      </c>
      <c r="X9" s="85">
        <f>SUM(T9:T9)/SUM(H9:H9)</f>
        <v>1.3425018830059</v>
      </c>
      <c r="Y9" s="78"/>
      <c r="Z9" s="94">
        <v>16</v>
      </c>
      <c r="AA9" s="95">
        <f>IF(L9=0,"",IF(Z9=0,"",(Z9/L9)))</f>
        <v>0.054982817869416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33</v>
      </c>
      <c r="AJ9" s="101">
        <f>IF(L9=0,"",IF(AI9=0,"",(AI9/L9)))</f>
        <v>0.11340206185567</v>
      </c>
      <c r="AK9" s="100">
        <v>3</v>
      </c>
      <c r="AL9" s="102">
        <f>IFERROR(AK9/AI9,"-")</f>
        <v>0.090909090909091</v>
      </c>
      <c r="AM9" s="103">
        <v>49000</v>
      </c>
      <c r="AN9" s="104">
        <f>IFERROR(AM9/AI9,"-")</f>
        <v>1484.8484848485</v>
      </c>
      <c r="AO9" s="105"/>
      <c r="AP9" s="105">
        <v>1</v>
      </c>
      <c r="AQ9" s="105">
        <v>2</v>
      </c>
      <c r="AR9" s="106">
        <v>14</v>
      </c>
      <c r="AS9" s="107">
        <f>IF(L9=0,"",IF(AR9=0,"",(AR9/L9)))</f>
        <v>0.048109965635739</v>
      </c>
      <c r="AT9" s="106">
        <v>2</v>
      </c>
      <c r="AU9" s="108">
        <f>IFERROR(AT9/AR9,"-")</f>
        <v>0.14285714285714</v>
      </c>
      <c r="AV9" s="109">
        <v>138000</v>
      </c>
      <c r="AW9" s="110">
        <f>IFERROR(AV9/AR9,"-")</f>
        <v>9857.1428571429</v>
      </c>
      <c r="AX9" s="111">
        <v>1</v>
      </c>
      <c r="AY9" s="111"/>
      <c r="AZ9" s="111">
        <v>1</v>
      </c>
      <c r="BA9" s="112">
        <v>65</v>
      </c>
      <c r="BB9" s="113">
        <f>IF(L9=0,"",IF(BA9=0,"",(BA9/L9)))</f>
        <v>0.2233676975945</v>
      </c>
      <c r="BC9" s="112">
        <v>5</v>
      </c>
      <c r="BD9" s="114">
        <f>IFERROR(BC9/BA9,"-")</f>
        <v>0.076923076923077</v>
      </c>
      <c r="BE9" s="115">
        <v>22000</v>
      </c>
      <c r="BF9" s="116">
        <f>IFERROR(BE9/BA9,"-")</f>
        <v>338.46153846154</v>
      </c>
      <c r="BG9" s="117">
        <v>3</v>
      </c>
      <c r="BH9" s="117">
        <v>1</v>
      </c>
      <c r="BI9" s="117">
        <v>1</v>
      </c>
      <c r="BJ9" s="119">
        <v>106</v>
      </c>
      <c r="BK9" s="120">
        <f>IF(L9=0,"",IF(BJ9=0,"",(BJ9/L9)))</f>
        <v>0.36426116838488</v>
      </c>
      <c r="BL9" s="121">
        <v>17</v>
      </c>
      <c r="BM9" s="122">
        <f>IFERROR(BL9/BJ9,"-")</f>
        <v>0.16037735849057</v>
      </c>
      <c r="BN9" s="123">
        <v>464000</v>
      </c>
      <c r="BO9" s="124">
        <f>IFERROR(BN9/BJ9,"-")</f>
        <v>4377.358490566</v>
      </c>
      <c r="BP9" s="125">
        <v>5</v>
      </c>
      <c r="BQ9" s="125">
        <v>5</v>
      </c>
      <c r="BR9" s="125">
        <v>7</v>
      </c>
      <c r="BS9" s="126">
        <v>50</v>
      </c>
      <c r="BT9" s="127">
        <f>IF(L9=0,"",IF(BS9=0,"",(BS9/L9)))</f>
        <v>0.17182130584192</v>
      </c>
      <c r="BU9" s="128">
        <v>16</v>
      </c>
      <c r="BV9" s="129">
        <f>IFERROR(BU9/BS9,"-")</f>
        <v>0.32</v>
      </c>
      <c r="BW9" s="130">
        <v>347000</v>
      </c>
      <c r="BX9" s="131">
        <f>IFERROR(BW9/BS9,"-")</f>
        <v>6940</v>
      </c>
      <c r="BY9" s="132">
        <v>5</v>
      </c>
      <c r="BZ9" s="132">
        <v>2</v>
      </c>
      <c r="CA9" s="132">
        <v>9</v>
      </c>
      <c r="CB9" s="133">
        <v>7</v>
      </c>
      <c r="CC9" s="134">
        <f>IF(L9=0,"",IF(CB9=0,"",(CB9/L9)))</f>
        <v>0.024054982817869</v>
      </c>
      <c r="CD9" s="135">
        <v>1</v>
      </c>
      <c r="CE9" s="136">
        <f>IFERROR(CD9/CB9,"-")</f>
        <v>0.14285714285714</v>
      </c>
      <c r="CF9" s="137">
        <v>53000</v>
      </c>
      <c r="CG9" s="138">
        <f>IFERROR(CF9/CB9,"-")</f>
        <v>7571.4285714286</v>
      </c>
      <c r="CH9" s="139"/>
      <c r="CI9" s="139"/>
      <c r="CJ9" s="139">
        <v>1</v>
      </c>
      <c r="CK9" s="140">
        <v>44</v>
      </c>
      <c r="CL9" s="141">
        <v>1073000</v>
      </c>
      <c r="CM9" s="141">
        <v>210000</v>
      </c>
      <c r="CN9" s="141">
        <v>6000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125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588264</v>
      </c>
      <c r="L12" s="41">
        <f>SUM(L6:L11)</f>
        <v>4877</v>
      </c>
      <c r="M12" s="42">
        <f>IFERROR(L12/K12,"-")</f>
        <v>0.0082904954238233</v>
      </c>
      <c r="N12" s="77">
        <f>SUM(N6:N11)</f>
        <v>131</v>
      </c>
      <c r="O12" s="77">
        <f>SUM(O6:O11)</f>
        <v>2201</v>
      </c>
      <c r="P12" s="42">
        <f>IFERROR(N12/L12,"-")</f>
        <v>0.026860775066639</v>
      </c>
      <c r="Q12" s="43">
        <f>IFERROR(H12/L12,"-")</f>
        <v>0</v>
      </c>
      <c r="R12" s="44">
        <f>SUM(R6:R11)</f>
        <v>537</v>
      </c>
      <c r="S12" s="42">
        <f>IFERROR(R12/L12,"-")</f>
        <v>0.11010867336477</v>
      </c>
      <c r="T12" s="184">
        <f>SUM(T6:T11)</f>
        <v>17238000</v>
      </c>
      <c r="U12" s="184">
        <f>IFERROR(T12/L12,"-")</f>
        <v>3534.5499282346</v>
      </c>
      <c r="V12" s="184">
        <f>IFERROR(T12/R12,"-")</f>
        <v>32100.558659218</v>
      </c>
      <c r="W12" s="184">
        <f>T12-H12</f>
        <v>17238000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126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98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127</v>
      </c>
      <c r="C6" s="189" t="s">
        <v>107</v>
      </c>
      <c r="D6" s="189" t="s">
        <v>128</v>
      </c>
      <c r="E6" s="189" t="s">
        <v>129</v>
      </c>
      <c r="F6" s="89" t="s">
        <v>130</v>
      </c>
      <c r="G6" s="89" t="s">
        <v>105</v>
      </c>
      <c r="H6" s="181">
        <v>0</v>
      </c>
      <c r="I6" s="80">
        <v>0</v>
      </c>
      <c r="J6" s="80">
        <v>0</v>
      </c>
      <c r="K6" s="80">
        <v>0</v>
      </c>
      <c r="L6" s="93">
        <v>5</v>
      </c>
      <c r="M6" s="81" t="str">
        <f>IFERROR(L6/K6,"-")</f>
        <v>-</v>
      </c>
      <c r="N6" s="80">
        <v>0</v>
      </c>
      <c r="O6" s="80">
        <v>3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2</v>
      </c>
      <c r="AJ6" s="101">
        <f>IF(L6=0,"",IF(AI6=0,"",(AI6/L6)))</f>
        <v>0.4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2</v>
      </c>
      <c r="AS6" s="107">
        <f>IF(L6=0,"",IF(AR6=0,"",(AR6/L6)))</f>
        <v>0.4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</v>
      </c>
      <c r="BB6" s="113">
        <f>IF(L6=0,"",IF(BA6=0,"",(BA6/L6)))</f>
        <v>0.2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131</v>
      </c>
      <c r="C7" s="189" t="s">
        <v>107</v>
      </c>
      <c r="D7" s="189" t="s">
        <v>128</v>
      </c>
      <c r="E7" s="189" t="s">
        <v>129</v>
      </c>
      <c r="F7" s="89" t="s">
        <v>132</v>
      </c>
      <c r="G7" s="89" t="s">
        <v>105</v>
      </c>
      <c r="H7" s="181">
        <v>0</v>
      </c>
      <c r="I7" s="80">
        <v>0</v>
      </c>
      <c r="J7" s="80">
        <v>0</v>
      </c>
      <c r="K7" s="80">
        <v>0</v>
      </c>
      <c r="L7" s="93">
        <v>28</v>
      </c>
      <c r="M7" s="81" t="str">
        <f>IFERROR(L7/K7,"-")</f>
        <v>-</v>
      </c>
      <c r="N7" s="80">
        <v>0</v>
      </c>
      <c r="O7" s="80">
        <v>5</v>
      </c>
      <c r="P7" s="81">
        <f>IFERROR(N7/(L7),"-")</f>
        <v>0</v>
      </c>
      <c r="Q7" s="82">
        <f>IFERROR(H7/SUM(L7:L7),"-")</f>
        <v>0</v>
      </c>
      <c r="R7" s="83">
        <v>1</v>
      </c>
      <c r="S7" s="81">
        <f>IF(L7=0,"-",R7/L7)</f>
        <v>0.035714285714286</v>
      </c>
      <c r="T7" s="186">
        <v>3000</v>
      </c>
      <c r="U7" s="187">
        <f>IFERROR(T7/L7,"-")</f>
        <v>107.14285714286</v>
      </c>
      <c r="V7" s="187">
        <f>IFERROR(T7/R7,"-")</f>
        <v>3000</v>
      </c>
      <c r="W7" s="181">
        <f>SUM(T7:T7)-SUM(H7:H7)</f>
        <v>3000</v>
      </c>
      <c r="X7" s="85" t="str">
        <f>SUM(T7:T7)/SUM(H7:H7)</f>
        <v>0</v>
      </c>
      <c r="Y7" s="78"/>
      <c r="Z7" s="94">
        <v>12</v>
      </c>
      <c r="AA7" s="95">
        <f>IF(L7=0,"",IF(Z7=0,"",(Z7/L7)))</f>
        <v>0.42857142857143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6</v>
      </c>
      <c r="AJ7" s="101">
        <f>IF(L7=0,"",IF(AI7=0,"",(AI7/L7)))</f>
        <v>0.21428571428571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</v>
      </c>
      <c r="AS7" s="107">
        <f>IF(L7=0,"",IF(AR7=0,"",(AR7/L7)))</f>
        <v>0.035714285714286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5</v>
      </c>
      <c r="BB7" s="113">
        <f>IF(L7=0,"",IF(BA7=0,"",(BA7/L7)))</f>
        <v>0.17857142857143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3</v>
      </c>
      <c r="BK7" s="120">
        <f>IF(L7=0,"",IF(BJ7=0,"",(BJ7/L7)))</f>
        <v>0.10714285714286</v>
      </c>
      <c r="BL7" s="121">
        <v>1</v>
      </c>
      <c r="BM7" s="122">
        <f>IFERROR(BL7/BJ7,"-")</f>
        <v>0.33333333333333</v>
      </c>
      <c r="BN7" s="123">
        <v>3000</v>
      </c>
      <c r="BO7" s="124">
        <f>IFERROR(BN7/BJ7,"-")</f>
        <v>1000</v>
      </c>
      <c r="BP7" s="125">
        <v>1</v>
      </c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>
        <v>1</v>
      </c>
      <c r="CC7" s="134">
        <f>IF(L7=0,"",IF(CB7=0,"",(CB7/L7)))</f>
        <v>0.035714285714286</v>
      </c>
      <c r="CD7" s="135"/>
      <c r="CE7" s="136">
        <f>IFERROR(CD7/CB7,"-")</f>
        <v>0</v>
      </c>
      <c r="CF7" s="137"/>
      <c r="CG7" s="138">
        <f>IFERROR(CF7/CB7,"-")</f>
        <v>0</v>
      </c>
      <c r="CH7" s="139"/>
      <c r="CI7" s="139"/>
      <c r="CJ7" s="139"/>
      <c r="CK7" s="140">
        <v>1</v>
      </c>
      <c r="CL7" s="141">
        <v>3000</v>
      </c>
      <c r="CM7" s="141">
        <v>3000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133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33</v>
      </c>
      <c r="M10" s="42" t="str">
        <f>IFERROR(L10/K10,"-")</f>
        <v>-</v>
      </c>
      <c r="N10" s="77">
        <f>SUM(N6:N9)</f>
        <v>0</v>
      </c>
      <c r="O10" s="77">
        <f>SUM(O6:O9)</f>
        <v>8</v>
      </c>
      <c r="P10" s="42">
        <f>IFERROR(N10/L10,"-")</f>
        <v>0</v>
      </c>
      <c r="Q10" s="43">
        <f>IFERROR(H10/L10,"-")</f>
        <v>0</v>
      </c>
      <c r="R10" s="44">
        <f>SUM(R6:R9)</f>
        <v>1</v>
      </c>
      <c r="S10" s="42">
        <f>IFERROR(R10/L10,"-")</f>
        <v>0.03030303030303</v>
      </c>
      <c r="T10" s="184">
        <f>SUM(T6:T9)</f>
        <v>3000</v>
      </c>
      <c r="U10" s="184">
        <f>IFERROR(T10/L10,"-")</f>
        <v>90.909090909091</v>
      </c>
      <c r="V10" s="184">
        <f>IFERROR(T10/R10,"-")</f>
        <v>3000</v>
      </c>
      <c r="W10" s="184">
        <f>T10-H10</f>
        <v>3000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