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<sst xmlns="http://schemas.openxmlformats.org/spreadsheetml/2006/main" uniqueCount="128">
  <si>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</si>
  <si>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</si>
  <si>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</si>
  <si>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</si>
  <si>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</si>
  <si>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</si>
  <si>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</si>
  <si>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</si>
  <si>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</si>
  <si>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</si>
  <si>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</si>
  <si>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</si>
  <si>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</si>
  <si>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</si>
  <si>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</si>
  <si>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</si>
  <si>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</si>
  <si>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</si>
  <si>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</si>
  <si>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</si>
  <si>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</si>
  <si>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</si>
  <si>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</si>
  <si>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</si>
  <si>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</si>
  <si>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</si>
  <si>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</si>
  <si>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</si>
  <si>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</si>
  <si>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</si>
  <si>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</si>
  <si>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</si>
  <si>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</si>
  <si>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</si>
  <si>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</si>
  <si>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</si>
  <si>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</si>
  <si>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</si>
  <si>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</si>
  <si>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</si>
  <si>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</si>
  <si>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</si>
  <si>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</si>
  <si>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</si>
  <si>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</si>
  <si>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</si>
  <si>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</si>
  <si>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</si>
  <si>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</si>
  <si>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</si>
  <si>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</si>
  <si>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</si>
  <si>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</si>
  <si>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</si>
  <si>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</si>
  <si>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</si>
  <si>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</si>
  <si>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smss2332</t>
  </si>
  <si>
    <t>アドライヴ</t>
  </si>
  <si>
    <t>いろいろ</t>
  </si>
  <si>
    <t>企画枠たかし漫画２赤</t>
  </si>
  <si>
    <t>空電</t>
  </si>
  <si>
    <t>実話カタログ企画</t>
  </si>
  <si>
    <t>企画枠</t>
  </si>
  <si>
    <t>5月01日(土)</t>
  </si>
  <si>
    <t>sms_a1074</t>
  </si>
  <si>
    <t>大洋図書</t>
  </si>
  <si>
    <t>1P記事_求む！中高年男性版_アイ(妃さん)</t>
  </si>
  <si>
    <t>i38</t>
  </si>
  <si>
    <t>金のEX DVD</t>
  </si>
  <si>
    <t>表4　4C1P</t>
  </si>
  <si>
    <t>5月18日(火)</t>
  </si>
  <si>
    <t>smss2333</t>
  </si>
  <si>
    <t>sms_a1075</t>
  </si>
  <si>
    <t>マイウェイ出版</t>
  </si>
  <si>
    <t>2P逆ナンインタビュー版_アイ(広瀬さん)</t>
  </si>
  <si>
    <t>DVD芸能MAX</t>
  </si>
  <si>
    <t>4C2P</t>
  </si>
  <si>
    <t>5月27日(木)</t>
  </si>
  <si>
    <t>smss2334</t>
  </si>
  <si>
    <t>雑誌 TOTAL</t>
  </si>
  <si>
    <t>●DVD 広告</t>
  </si>
  <si>
    <t>sms_a1073</t>
  </si>
  <si>
    <t>三和出版</t>
  </si>
  <si>
    <t>DVD漫画まさお</t>
  </si>
  <si>
    <t>A4判、ＣＶＳフル</t>
  </si>
  <si>
    <t>mv20i</t>
  </si>
  <si>
    <t>Mrs.DVD</t>
  </si>
  <si>
    <t>DVD袋表４C</t>
  </si>
  <si>
    <t>smss2331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</si>
  <si>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</si>
  <si>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</si>
  <si>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</si>
  <si>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</si>
  <si>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</si>
  <si>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</si>
  <si>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</si>
  <si>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</si>
  <si>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</si>
  <si>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5/1～5/31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</si>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</sst>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1.1833333333333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190" t="s">
        <v>64</v>
      </c>
      <c r="K6" s="181">
        <v>60000</v>
      </c>
      <c r="L6" s="80">
        <v>0</v>
      </c>
      <c r="M6" s="80">
        <v>0</v>
      </c>
      <c r="N6" s="80">
        <v>141</v>
      </c>
      <c r="O6" s="91">
        <v>35</v>
      </c>
      <c r="P6" s="92">
        <v>0</v>
      </c>
      <c r="Q6" s="93">
        <f>O6+P6</f>
        <v>35</v>
      </c>
      <c r="R6" s="81">
        <f>IFERROR(Q6/N6,"-")</f>
        <v>0.24822695035461</v>
      </c>
      <c r="S6" s="80">
        <v>0</v>
      </c>
      <c r="T6" s="80">
        <v>6</v>
      </c>
      <c r="U6" s="81">
        <f>IFERROR(T6/(Q6),"-")</f>
        <v>0.17142857142857</v>
      </c>
      <c r="V6" s="82">
        <f>IFERROR(K6/SUM(Q6:Q6),"-")</f>
        <v>1714.2857142857</v>
      </c>
      <c r="W6" s="83">
        <v>4</v>
      </c>
      <c r="X6" s="81">
        <f>IF(Q6=0,"-",W6/Q6)</f>
        <v>0.11428571428571</v>
      </c>
      <c r="Y6" s="186">
        <v>71000</v>
      </c>
      <c r="Z6" s="187">
        <f>IFERROR(Y6/Q6,"-")</f>
        <v>2028.5714285714</v>
      </c>
      <c r="AA6" s="187">
        <f>IFERROR(Y6/W6,"-")</f>
        <v>17750</v>
      </c>
      <c r="AB6" s="181">
        <f>SUM(Y6:Y6)-SUM(K6:K6)</f>
        <v>11000</v>
      </c>
      <c r="AC6" s="85">
        <f>SUM(Y6:Y6)/SUM(K6:K6)</f>
        <v>1.1833333333333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0.11428571428571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10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0.2</v>
      </c>
      <c r="BQ6" s="121">
        <v>1</v>
      </c>
      <c r="BR6" s="122">
        <f>IFERROR(BQ6/BO6,"-")</f>
        <v>0.14285714285714</v>
      </c>
      <c r="BS6" s="123">
        <v>11000</v>
      </c>
      <c r="BT6" s="124">
        <f>IFERROR(BS6/BO6,"-")</f>
        <v>1571.4285714286</v>
      </c>
      <c r="BU6" s="125"/>
      <c r="BV6" s="125"/>
      <c r="BW6" s="125">
        <v>1</v>
      </c>
      <c r="BX6" s="126">
        <v>12</v>
      </c>
      <c r="BY6" s="127">
        <f>IF(Q6=0,"",IF(BX6=0,"",(BX6/Q6)))</f>
        <v>0.34285714285714</v>
      </c>
      <c r="BZ6" s="128">
        <v>5</v>
      </c>
      <c r="CA6" s="129">
        <f>IFERROR(BZ6/BX6,"-")</f>
        <v>0.41666666666667</v>
      </c>
      <c r="CB6" s="130">
        <v>116000</v>
      </c>
      <c r="CC6" s="131">
        <f>IFERROR(CB6/BX6,"-")</f>
        <v>9666.6666666667</v>
      </c>
      <c r="CD6" s="132">
        <v>1</v>
      </c>
      <c r="CE6" s="132"/>
      <c r="CF6" s="132">
        <v>4</v>
      </c>
      <c r="CG6" s="133">
        <v>2</v>
      </c>
      <c r="CH6" s="134">
        <f>IF(Q6=0,"",IF(CG6=0,"",(CG6/Q6)))</f>
        <v>0.057142857142857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4</v>
      </c>
      <c r="CQ6" s="141">
        <v>71000</v>
      </c>
      <c r="CR6" s="141">
        <v>44000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7.0352941176471</v>
      </c>
      <c r="B7" s="189" t="s">
        <v>65</v>
      </c>
      <c r="C7" s="189" t="s">
        <v>58</v>
      </c>
      <c r="D7" s="189" t="s">
        <v>66</v>
      </c>
      <c r="E7" s="189" t="s">
        <v>67</v>
      </c>
      <c r="F7" s="189"/>
      <c r="G7" s="189" t="s">
        <v>68</v>
      </c>
      <c r="H7" s="89" t="s">
        <v>69</v>
      </c>
      <c r="I7" s="89" t="s">
        <v>70</v>
      </c>
      <c r="J7" s="89" t="s">
        <v>71</v>
      </c>
      <c r="K7" s="181">
        <v>85000</v>
      </c>
      <c r="L7" s="80">
        <v>0</v>
      </c>
      <c r="M7" s="80">
        <v>0</v>
      </c>
      <c r="N7" s="80">
        <v>53</v>
      </c>
      <c r="O7" s="91">
        <v>9</v>
      </c>
      <c r="P7" s="92">
        <v>0</v>
      </c>
      <c r="Q7" s="93">
        <f>O7+P7</f>
        <v>9</v>
      </c>
      <c r="R7" s="81">
        <f>IFERROR(Q7/N7,"-")</f>
        <v>0.16981132075472</v>
      </c>
      <c r="S7" s="80">
        <v>0</v>
      </c>
      <c r="T7" s="80">
        <v>2</v>
      </c>
      <c r="U7" s="81">
        <f>IFERROR(T7/(Q7),"-")</f>
        <v>0.22222222222222</v>
      </c>
      <c r="V7" s="82">
        <f>IFERROR(K7/SUM(Q7:Q8),"-")</f>
        <v>4047.619047619</v>
      </c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>
        <f>SUM(Y7:Y8)-SUM(K7:K8)</f>
        <v>513000</v>
      </c>
      <c r="AC7" s="85">
        <f>SUM(Y7:Y8)/SUM(K7:K8)</f>
        <v>7.0352941176471</v>
      </c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0.33333333333333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0.11111111111111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0.11111111111111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0.11111111111111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72</v>
      </c>
      <c r="C8" s="189" t="s">
        <v>58</v>
      </c>
      <c r="D8" s="189"/>
      <c r="E8" s="189"/>
      <c r="F8" s="189"/>
      <c r="G8" s="189" t="s">
        <v>61</v>
      </c>
      <c r="H8" s="89"/>
      <c r="I8" s="89"/>
      <c r="J8" s="89"/>
      <c r="K8" s="181"/>
      <c r="L8" s="80">
        <v>0</v>
      </c>
      <c r="M8" s="80">
        <v>0</v>
      </c>
      <c r="N8" s="80">
        <v>41</v>
      </c>
      <c r="O8" s="91">
        <v>12</v>
      </c>
      <c r="P8" s="92">
        <v>0</v>
      </c>
      <c r="Q8" s="93">
        <f>O8+P8</f>
        <v>12</v>
      </c>
      <c r="R8" s="81">
        <f>IFERROR(Q8/N8,"-")</f>
        <v>0.29268292682927</v>
      </c>
      <c r="S8" s="80">
        <v>1</v>
      </c>
      <c r="T8" s="80">
        <v>6</v>
      </c>
      <c r="U8" s="81">
        <f>IFERROR(T8/(Q8),"-")</f>
        <v>0.5</v>
      </c>
      <c r="V8" s="82"/>
      <c r="W8" s="83">
        <v>3</v>
      </c>
      <c r="X8" s="81">
        <f>IF(Q8=0,"-",W8/Q8)</f>
        <v>0.25</v>
      </c>
      <c r="Y8" s="186">
        <v>598000</v>
      </c>
      <c r="Z8" s="187">
        <f>IFERROR(Y8/Q8,"-")</f>
        <v>49833.333333333</v>
      </c>
      <c r="AA8" s="187">
        <f>IFERROR(Y8/W8,"-")</f>
        <v>199333.33333333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0.083333333333333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0.33333333333333</v>
      </c>
      <c r="BH8" s="112">
        <v>2</v>
      </c>
      <c r="BI8" s="114">
        <f>IFERROR(BH8/BF8,"-")</f>
        <v>0.5</v>
      </c>
      <c r="BJ8" s="115">
        <v>36000</v>
      </c>
      <c r="BK8" s="116">
        <f>IFERROR(BJ8/BF8,"-")</f>
        <v>9000</v>
      </c>
      <c r="BL8" s="117"/>
      <c r="BM8" s="117"/>
      <c r="BN8" s="117">
        <v>2</v>
      </c>
      <c r="BO8" s="119">
        <v>2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5</v>
      </c>
      <c r="BY8" s="127">
        <f>IF(Q8=0,"",IF(BX8=0,"",(BX8/Q8)))</f>
        <v>0.41666666666667</v>
      </c>
      <c r="BZ8" s="128">
        <v>3</v>
      </c>
      <c r="CA8" s="129">
        <f>IFERROR(BZ8/BX8,"-")</f>
        <v>0.6</v>
      </c>
      <c r="CB8" s="130">
        <v>583000</v>
      </c>
      <c r="CC8" s="131">
        <f>IFERROR(CB8/BX8,"-")</f>
        <v>116600</v>
      </c>
      <c r="CD8" s="132"/>
      <c r="CE8" s="132"/>
      <c r="CF8" s="132">
        <v>3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598000</v>
      </c>
      <c r="CR8" s="141">
        <v>462000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>
        <f>AC9</f>
        <v>0.18823529411765</v>
      </c>
      <c r="B9" s="189" t="s">
        <v>73</v>
      </c>
      <c r="C9" s="189" t="s">
        <v>58</v>
      </c>
      <c r="D9" s="189" t="s">
        <v>74</v>
      </c>
      <c r="E9" s="189" t="s">
        <v>75</v>
      </c>
      <c r="F9" s="189"/>
      <c r="G9" s="189" t="s">
        <v>68</v>
      </c>
      <c r="H9" s="89" t="s">
        <v>76</v>
      </c>
      <c r="I9" s="89" t="s">
        <v>77</v>
      </c>
      <c r="J9" s="89" t="s">
        <v>78</v>
      </c>
      <c r="K9" s="181">
        <v>85000</v>
      </c>
      <c r="L9" s="80">
        <v>0</v>
      </c>
      <c r="M9" s="80">
        <v>0</v>
      </c>
      <c r="N9" s="80">
        <v>9</v>
      </c>
      <c r="O9" s="91">
        <v>4</v>
      </c>
      <c r="P9" s="92">
        <v>0</v>
      </c>
      <c r="Q9" s="93">
        <f>O9+P9</f>
        <v>4</v>
      </c>
      <c r="R9" s="81">
        <f>IFERROR(Q9/N9,"-")</f>
        <v>0.44444444444444</v>
      </c>
      <c r="S9" s="80">
        <v>0</v>
      </c>
      <c r="T9" s="80">
        <v>1</v>
      </c>
      <c r="U9" s="81">
        <f>IFERROR(T9/(Q9),"-")</f>
        <v>0.25</v>
      </c>
      <c r="V9" s="82">
        <f>IFERROR(K9/SUM(Q9:Q10),"-")</f>
        <v>14166.666666667</v>
      </c>
      <c r="W9" s="83">
        <v>1</v>
      </c>
      <c r="X9" s="81">
        <f>IF(Q9=0,"-",W9/Q9)</f>
        <v>0.25</v>
      </c>
      <c r="Y9" s="186">
        <v>3000</v>
      </c>
      <c r="Z9" s="187">
        <f>IFERROR(Y9/Q9,"-")</f>
        <v>750</v>
      </c>
      <c r="AA9" s="187">
        <f>IFERROR(Y9/W9,"-")</f>
        <v>3000</v>
      </c>
      <c r="AB9" s="181">
        <f>SUM(Y9:Y10)-SUM(K9:K10)</f>
        <v>-69000</v>
      </c>
      <c r="AC9" s="85">
        <f>SUM(Y9:Y10)/SUM(K9:K10)</f>
        <v>0.18823529411765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0.5</v>
      </c>
      <c r="AP9" s="100">
        <v>1</v>
      </c>
      <c r="AQ9" s="102">
        <f>IFERROR(AP9/AN9,"-")</f>
        <v>0.5</v>
      </c>
      <c r="AR9" s="103">
        <v>3000</v>
      </c>
      <c r="AS9" s="104">
        <f>IFERROR(AR9/AN9,"-")</f>
        <v>1500</v>
      </c>
      <c r="AT9" s="105">
        <v>1</v>
      </c>
      <c r="AU9" s="105"/>
      <c r="AV9" s="105"/>
      <c r="AW9" s="106">
        <v>1</v>
      </c>
      <c r="AX9" s="107">
        <f>IF(Q9=0,"",IF(AW9=0,"",(AW9/Q9)))</f>
        <v>0.25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1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3000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79</v>
      </c>
      <c r="C10" s="189" t="s">
        <v>58</v>
      </c>
      <c r="D10" s="189"/>
      <c r="E10" s="189"/>
      <c r="F10" s="189"/>
      <c r="G10" s="189" t="s">
        <v>61</v>
      </c>
      <c r="H10" s="89"/>
      <c r="I10" s="89"/>
      <c r="J10" s="89"/>
      <c r="K10" s="181"/>
      <c r="L10" s="80">
        <v>0</v>
      </c>
      <c r="M10" s="80">
        <v>0</v>
      </c>
      <c r="N10" s="80">
        <v>4</v>
      </c>
      <c r="O10" s="91">
        <v>2</v>
      </c>
      <c r="P10" s="92">
        <v>0</v>
      </c>
      <c r="Q10" s="93">
        <f>O10+P10</f>
        <v>2</v>
      </c>
      <c r="R10" s="81">
        <f>IFERROR(Q10/N10,"-")</f>
        <v>0.5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13000</v>
      </c>
      <c r="Z10" s="187">
        <f>IFERROR(Y10/Q10,"-")</f>
        <v>6500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1</v>
      </c>
      <c r="BH10" s="112">
        <v>1</v>
      </c>
      <c r="BI10" s="114">
        <f>IFERROR(BH10/BF10,"-")</f>
        <v>0.5</v>
      </c>
      <c r="BJ10" s="115">
        <v>13000</v>
      </c>
      <c r="BK10" s="116">
        <f>IFERROR(BJ10/BF10,"-")</f>
        <v>6500</v>
      </c>
      <c r="BL10" s="117"/>
      <c r="BM10" s="117"/>
      <c r="BN10" s="117">
        <v>1</v>
      </c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13000</v>
      </c>
      <c r="CR10" s="141">
        <v>13000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30"/>
      <c r="B11" s="86"/>
      <c r="C11" s="86"/>
      <c r="D11" s="87"/>
      <c r="E11" s="87"/>
      <c r="F11" s="87"/>
      <c r="G11" s="88"/>
      <c r="H11" s="89"/>
      <c r="I11" s="89"/>
      <c r="J11" s="89"/>
      <c r="K11" s="182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58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30"/>
      <c r="B12" s="37"/>
      <c r="C12" s="37"/>
      <c r="D12" s="21"/>
      <c r="E12" s="21"/>
      <c r="F12" s="21"/>
      <c r="G12" s="22"/>
      <c r="H12" s="36"/>
      <c r="I12" s="36"/>
      <c r="J12" s="74"/>
      <c r="K12" s="183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60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19">
        <f>AC13</f>
        <v>2.9782608695652</v>
      </c>
      <c r="B13" s="39"/>
      <c r="C13" s="39"/>
      <c r="D13" s="39"/>
      <c r="E13" s="39"/>
      <c r="F13" s="39"/>
      <c r="G13" s="39"/>
      <c r="H13" s="40" t="s">
        <v>80</v>
      </c>
      <c r="I13" s="40"/>
      <c r="J13" s="40"/>
      <c r="K13" s="184">
        <f>SUM(K6:K12)</f>
        <v>230000</v>
      </c>
      <c r="L13" s="41">
        <f>SUM(L6:L12)</f>
        <v>0</v>
      </c>
      <c r="M13" s="41">
        <f>SUM(M6:M12)</f>
        <v>0</v>
      </c>
      <c r="N13" s="41">
        <f>SUM(N6:N12)</f>
        <v>248</v>
      </c>
      <c r="O13" s="41">
        <f>SUM(O6:O12)</f>
        <v>62</v>
      </c>
      <c r="P13" s="41">
        <f>SUM(P6:P12)</f>
        <v>0</v>
      </c>
      <c r="Q13" s="41">
        <f>SUM(Q6:Q12)</f>
        <v>62</v>
      </c>
      <c r="R13" s="42">
        <f>IFERROR(Q13/N13,"-")</f>
        <v>0.25</v>
      </c>
      <c r="S13" s="77">
        <f>SUM(S6:S12)</f>
        <v>1</v>
      </c>
      <c r="T13" s="77">
        <f>SUM(T6:T12)</f>
        <v>15</v>
      </c>
      <c r="U13" s="42">
        <f>IFERROR(S13/Q13,"-")</f>
        <v>0.016129032258065</v>
      </c>
      <c r="V13" s="43">
        <f>IFERROR(K13/Q13,"-")</f>
        <v>3709.6774193548</v>
      </c>
      <c r="W13" s="44">
        <f>SUM(W6:W12)</f>
        <v>8</v>
      </c>
      <c r="X13" s="42">
        <f>IFERROR(W13/Q13,"-")</f>
        <v>0.12903225806452</v>
      </c>
      <c r="Y13" s="184">
        <f>SUM(Y6:Y12)</f>
        <v>685000</v>
      </c>
      <c r="Z13" s="184">
        <f>IFERROR(Y13/Q13,"-")</f>
        <v>11048.387096774</v>
      </c>
      <c r="AA13" s="184">
        <f>IFERROR(Y13/W13,"-")</f>
        <v>85625</v>
      </c>
      <c r="AB13" s="184">
        <f>Y13-K13</f>
        <v>455000</v>
      </c>
      <c r="AC13" s="46">
        <f>Y13/K13</f>
        <v>2.9782608695652</v>
      </c>
      <c r="AD13" s="59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5.752</v>
      </c>
      <c r="B6" s="189" t="s">
        <v>82</v>
      </c>
      <c r="C6" s="189" t="s">
        <v>58</v>
      </c>
      <c r="D6" s="189" t="s">
        <v>83</v>
      </c>
      <c r="E6" s="189" t="s">
        <v>84</v>
      </c>
      <c r="F6" s="189" t="s">
        <v>85</v>
      </c>
      <c r="G6" s="189" t="s">
        <v>86</v>
      </c>
      <c r="H6" s="89" t="s">
        <v>87</v>
      </c>
      <c r="I6" s="89" t="s">
        <v>88</v>
      </c>
      <c r="J6" s="89" t="s">
        <v>71</v>
      </c>
      <c r="K6" s="181">
        <v>125000</v>
      </c>
      <c r="L6" s="80">
        <v>0</v>
      </c>
      <c r="M6" s="80">
        <v>0</v>
      </c>
      <c r="N6" s="80">
        <v>126</v>
      </c>
      <c r="O6" s="91">
        <v>32</v>
      </c>
      <c r="P6" s="92">
        <v>0</v>
      </c>
      <c r="Q6" s="93">
        <f>O6+P6</f>
        <v>32</v>
      </c>
      <c r="R6" s="81">
        <f>IFERROR(Q6/N6,"-")</f>
        <v>0.25396825396825</v>
      </c>
      <c r="S6" s="80">
        <v>0</v>
      </c>
      <c r="T6" s="80">
        <v>14</v>
      </c>
      <c r="U6" s="81">
        <f>IFERROR(T6/(Q6),"-")</f>
        <v>0.4375</v>
      </c>
      <c r="V6" s="82">
        <f>IFERROR(K6/SUM(Q6:Q7),"-")</f>
        <v>1008.064516129</v>
      </c>
      <c r="W6" s="83">
        <v>3</v>
      </c>
      <c r="X6" s="81">
        <f>IF(Q6=0,"-",W6/Q6)</f>
        <v>0.09375</v>
      </c>
      <c r="Y6" s="186">
        <v>9000</v>
      </c>
      <c r="Z6" s="187">
        <f>IFERROR(Y6/Q6,"-")</f>
        <v>281.25</v>
      </c>
      <c r="AA6" s="187">
        <f>IFERROR(Y6/W6,"-")</f>
        <v>3000</v>
      </c>
      <c r="AB6" s="181">
        <f>SUM(Y6:Y7)-SUM(K6:K7)</f>
        <v>594000</v>
      </c>
      <c r="AC6" s="85">
        <f>SUM(Y6:Y7)/SUM(K6:K7)</f>
        <v>5.752</v>
      </c>
      <c r="AD6" s="78"/>
      <c r="AE6" s="94">
        <v>2</v>
      </c>
      <c r="AF6" s="95">
        <f>IF(Q6=0,"",IF(AE6=0,"",(AE6/Q6)))</f>
        <v>0.0625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0.1875</v>
      </c>
      <c r="AP6" s="100">
        <v>2</v>
      </c>
      <c r="AQ6" s="102">
        <f>IFERROR(AP6/AN6,"-")</f>
        <v>0.33333333333333</v>
      </c>
      <c r="AR6" s="103">
        <v>12000</v>
      </c>
      <c r="AS6" s="104">
        <f>IFERROR(AR6/AN6,"-")</f>
        <v>2000</v>
      </c>
      <c r="AT6" s="105">
        <v>1</v>
      </c>
      <c r="AU6" s="105"/>
      <c r="AV6" s="105">
        <v>1</v>
      </c>
      <c r="AW6" s="106">
        <v>4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9</v>
      </c>
      <c r="BG6" s="113">
        <f>IF(Q6=0,"",IF(BF6=0,"",(BF6/Q6)))</f>
        <v>0.28125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0.28125</v>
      </c>
      <c r="BQ6" s="121">
        <v>1</v>
      </c>
      <c r="BR6" s="122">
        <f>IFERROR(BQ6/BO6,"-")</f>
        <v>0.11111111111111</v>
      </c>
      <c r="BS6" s="123">
        <v>63000</v>
      </c>
      <c r="BT6" s="124">
        <f>IFERROR(BS6/BO6,"-")</f>
        <v>7000</v>
      </c>
      <c r="BU6" s="125"/>
      <c r="BV6" s="125"/>
      <c r="BW6" s="125">
        <v>1</v>
      </c>
      <c r="BX6" s="126">
        <v>2</v>
      </c>
      <c r="BY6" s="127">
        <f>IF(Q6=0,"",IF(BX6=0,"",(BX6/Q6)))</f>
        <v>0.0625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9000</v>
      </c>
      <c r="CR6" s="141">
        <v>63000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89</v>
      </c>
      <c r="C7" s="189" t="s">
        <v>58</v>
      </c>
      <c r="D7" s="189"/>
      <c r="E7" s="189"/>
      <c r="F7" s="189"/>
      <c r="G7" s="189" t="s">
        <v>61</v>
      </c>
      <c r="H7" s="89"/>
      <c r="I7" s="89"/>
      <c r="J7" s="89"/>
      <c r="K7" s="181"/>
      <c r="L7" s="80">
        <v>0</v>
      </c>
      <c r="M7" s="80">
        <v>0</v>
      </c>
      <c r="N7" s="80">
        <v>188</v>
      </c>
      <c r="O7" s="91">
        <v>91</v>
      </c>
      <c r="P7" s="92">
        <v>1</v>
      </c>
      <c r="Q7" s="93">
        <f>O7+P7</f>
        <v>92</v>
      </c>
      <c r="R7" s="81">
        <f>IFERROR(Q7/N7,"-")</f>
        <v>0.48936170212766</v>
      </c>
      <c r="S7" s="80">
        <v>9</v>
      </c>
      <c r="T7" s="80">
        <v>21</v>
      </c>
      <c r="U7" s="81">
        <f>IFERROR(T7/(Q7),"-")</f>
        <v>0.22826086956522</v>
      </c>
      <c r="V7" s="82"/>
      <c r="W7" s="83">
        <v>6</v>
      </c>
      <c r="X7" s="81">
        <f>IF(Q7=0,"-",W7/Q7)</f>
        <v>0.065217391304348</v>
      </c>
      <c r="Y7" s="186">
        <v>710000</v>
      </c>
      <c r="Z7" s="187">
        <f>IFERROR(Y7/Q7,"-")</f>
        <v>7717.3913043478</v>
      </c>
      <c r="AA7" s="187">
        <f>IFERROR(Y7/W7,"-")</f>
        <v>118333.33333333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9</v>
      </c>
      <c r="AO7" s="101">
        <f>IF(Q7=0,"",IF(AN7=0,"",(AN7/Q7)))</f>
        <v>0.097826086956522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10</v>
      </c>
      <c r="AX7" s="107">
        <f>IF(Q7=0,"",IF(AW7=0,"",(AW7/Q7)))</f>
        <v>0.10869565217391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19</v>
      </c>
      <c r="BG7" s="113">
        <f>IF(Q7=0,"",IF(BF7=0,"",(BF7/Q7)))</f>
        <v>0.20652173913043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28</v>
      </c>
      <c r="BP7" s="120">
        <f>IF(Q7=0,"",IF(BO7=0,"",(BO7/Q7)))</f>
        <v>0.30434782608696</v>
      </c>
      <c r="BQ7" s="121">
        <v>4</v>
      </c>
      <c r="BR7" s="122">
        <f>IFERROR(BQ7/BO7,"-")</f>
        <v>0.14285714285714</v>
      </c>
      <c r="BS7" s="123">
        <v>230000</v>
      </c>
      <c r="BT7" s="124">
        <f>IFERROR(BS7/BO7,"-")</f>
        <v>8214.2857142857</v>
      </c>
      <c r="BU7" s="125">
        <v>1</v>
      </c>
      <c r="BV7" s="125">
        <v>1</v>
      </c>
      <c r="BW7" s="125">
        <v>2</v>
      </c>
      <c r="BX7" s="126">
        <v>19</v>
      </c>
      <c r="BY7" s="127">
        <f>IF(Q7=0,"",IF(BX7=0,"",(BX7/Q7)))</f>
        <v>0.20652173913043</v>
      </c>
      <c r="BZ7" s="128">
        <v>2</v>
      </c>
      <c r="CA7" s="129">
        <f>IFERROR(BZ7/BX7,"-")</f>
        <v>0.10526315789474</v>
      </c>
      <c r="CB7" s="130">
        <v>305000</v>
      </c>
      <c r="CC7" s="131">
        <f>IFERROR(CB7/BX7,"-")</f>
        <v>16052.631578947</v>
      </c>
      <c r="CD7" s="132"/>
      <c r="CE7" s="132"/>
      <c r="CF7" s="132">
        <v>2</v>
      </c>
      <c r="CG7" s="133">
        <v>7</v>
      </c>
      <c r="CH7" s="134">
        <f>IF(Q7=0,"",IF(CG7=0,"",(CG7/Q7)))</f>
        <v>0.076086956521739</v>
      </c>
      <c r="CI7" s="135">
        <v>1</v>
      </c>
      <c r="CJ7" s="136">
        <f>IFERROR(CI7/CG7,"-")</f>
        <v>0.14285714285714</v>
      </c>
      <c r="CK7" s="137">
        <v>178000</v>
      </c>
      <c r="CL7" s="138">
        <f>IFERROR(CK7/CG7,"-")</f>
        <v>25428.571428571</v>
      </c>
      <c r="CM7" s="139"/>
      <c r="CN7" s="139"/>
      <c r="CO7" s="139">
        <v>1</v>
      </c>
      <c r="CP7" s="140">
        <v>6</v>
      </c>
      <c r="CQ7" s="141">
        <v>710000</v>
      </c>
      <c r="CR7" s="141">
        <v>275000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5.752</v>
      </c>
      <c r="B10" s="39"/>
      <c r="C10" s="39"/>
      <c r="D10" s="39"/>
      <c r="E10" s="39"/>
      <c r="F10" s="39"/>
      <c r="G10" s="39"/>
      <c r="H10" s="40" t="s">
        <v>90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314</v>
      </c>
      <c r="O10" s="41">
        <f>SUM(O6:O9)</f>
        <v>123</v>
      </c>
      <c r="P10" s="41">
        <f>SUM(P6:P9)</f>
        <v>1</v>
      </c>
      <c r="Q10" s="41">
        <f>SUM(Q6:Q9)</f>
        <v>124</v>
      </c>
      <c r="R10" s="42">
        <f>IFERROR(Q10/N10,"-")</f>
        <v>0.39490445859873</v>
      </c>
      <c r="S10" s="77">
        <f>SUM(S6:S9)</f>
        <v>9</v>
      </c>
      <c r="T10" s="77">
        <f>SUM(T6:T9)</f>
        <v>35</v>
      </c>
      <c r="U10" s="42">
        <f>IFERROR(S10/Q10,"-")</f>
        <v>0.07258064516129</v>
      </c>
      <c r="V10" s="43">
        <f>IFERROR(K10/Q10,"-")</f>
        <v>1008.064516129</v>
      </c>
      <c r="W10" s="44">
        <f>SUM(W6:W9)</f>
        <v>9</v>
      </c>
      <c r="X10" s="42">
        <f>IFERROR(W10/Q10,"-")</f>
        <v>0.07258064516129</v>
      </c>
      <c r="Y10" s="184">
        <f>SUM(Y6:Y9)</f>
        <v>719000</v>
      </c>
      <c r="Z10" s="184">
        <f>IFERROR(Y10/Q10,"-")</f>
        <v>5798.3870967742</v>
      </c>
      <c r="AA10" s="184">
        <f>IFERROR(Y10/W10,"-")</f>
        <v>79888.888888889</v>
      </c>
      <c r="AB10" s="184">
        <f>Y10-K10</f>
        <v>594000</v>
      </c>
      <c r="AC10" s="46">
        <f>Y10/K10</f>
        <v>5.752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91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94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95</v>
      </c>
      <c r="C6" s="189"/>
      <c r="D6" s="189" t="s">
        <v>96</v>
      </c>
      <c r="E6" s="189" t="s">
        <v>97</v>
      </c>
      <c r="F6" s="89" t="s">
        <v>98</v>
      </c>
      <c r="G6" s="89" t="s">
        <v>99</v>
      </c>
      <c r="H6" s="181">
        <v>0</v>
      </c>
      <c r="I6" s="84">
        <v>3000</v>
      </c>
      <c r="J6" s="80">
        <v>0</v>
      </c>
      <c r="K6" s="80">
        <v>0</v>
      </c>
      <c r="L6" s="80">
        <v>1553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100</v>
      </c>
      <c r="C7" s="189" t="s">
        <v>101</v>
      </c>
      <c r="D7" s="189"/>
      <c r="E7" s="189" t="s">
        <v>102</v>
      </c>
      <c r="F7" s="89" t="s">
        <v>103</v>
      </c>
      <c r="G7" s="89" t="s">
        <v>99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7</v>
      </c>
      <c r="N7" s="144">
        <v>7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1</v>
      </c>
      <c r="U7" s="81">
        <f>IF(M7=0,"-",T7/M7)</f>
        <v>0.14285714285714</v>
      </c>
      <c r="V7" s="186">
        <v>10000</v>
      </c>
      <c r="W7" s="187">
        <f>IFERROR(V7/M7,"-")</f>
        <v>1428.5714285714</v>
      </c>
      <c r="X7" s="187">
        <f>IFERROR(V7/T7,"-")</f>
        <v>10000</v>
      </c>
      <c r="Y7" s="181">
        <f>SUM(V7:V7)-SUM(H7:H7)</f>
        <v>10000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2</v>
      </c>
      <c r="BD7" s="113">
        <f>IF(M7=0,"",IF(BC7=0,"",(BC7/M7)))</f>
        <v>0.28571428571429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3</v>
      </c>
      <c r="BL7" s="119"/>
      <c r="BM7" s="120">
        <f>IF(M7=0,"",IF(BK7=0,"",(BK7/M7)))</f>
        <v>0.42857142857143</v>
      </c>
      <c r="BN7" s="121">
        <v>1</v>
      </c>
      <c r="BO7" s="122">
        <f>IFERROR(BN7/BK7,"-")</f>
        <v>0.33333333333333</v>
      </c>
      <c r="BP7" s="123">
        <v>10000</v>
      </c>
      <c r="BQ7" s="124">
        <f>IFERROR(BP7/BK7,"-")</f>
        <v>3333.3333333333</v>
      </c>
      <c r="BR7" s="125"/>
      <c r="BS7" s="125">
        <v>1</v>
      </c>
      <c r="BT7" s="125"/>
      <c r="BU7" s="126">
        <v>2</v>
      </c>
      <c r="BV7" s="127">
        <f>IF(M7=0,"",IF(BU7=0,"",(BU7/M7)))</f>
        <v>0.28571428571429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10000</v>
      </c>
      <c r="CO7" s="141">
        <v>10000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104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1553</v>
      </c>
      <c r="M10" s="41">
        <f>SUM(M6:M9)</f>
        <v>7</v>
      </c>
      <c r="N10" s="41">
        <f>SUM(N6:N9)</f>
        <v>7</v>
      </c>
      <c r="O10" s="42">
        <f>IFERROR(M10/L10,"-")</f>
        <v>0.004507405022537</v>
      </c>
      <c r="P10" s="77">
        <f>SUM(P6:P9)</f>
        <v>0</v>
      </c>
      <c r="Q10" s="77">
        <f>SUM(Q6:Q9)</f>
        <v>2</v>
      </c>
      <c r="R10" s="42">
        <f>IFERROR(P10/M10,"-")</f>
        <v>0</v>
      </c>
      <c r="S10" s="43">
        <f>IFERROR(H10/M10,"-")</f>
        <v>0</v>
      </c>
      <c r="T10" s="44">
        <f>SUM(T6:T9)</f>
        <v>1</v>
      </c>
      <c r="U10" s="42">
        <f>IFERROR(T10/M10,"-")</f>
        <v>0.14285714285714</v>
      </c>
      <c r="V10" s="184">
        <f>SUM(V6:V9)</f>
        <v>10000</v>
      </c>
      <c r="W10" s="184">
        <f>IFERROR(V10/M10,"-")</f>
        <v>1428.5714285714</v>
      </c>
      <c r="X10" s="184">
        <f>IFERROR(V10/T10,"-")</f>
        <v>10000</v>
      </c>
      <c r="Y10" s="184">
        <f>V10-H10</f>
        <v>10000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2.2461224426678</v>
      </c>
      <c r="B6" s="189" t="s">
        <v>106</v>
      </c>
      <c r="C6" s="189" t="s">
        <v>107</v>
      </c>
      <c r="D6" s="189" t="s">
        <v>108</v>
      </c>
      <c r="E6" s="189" t="s">
        <v>109</v>
      </c>
      <c r="F6" s="89" t="s">
        <v>110</v>
      </c>
      <c r="G6" s="89" t="s">
        <v>99</v>
      </c>
      <c r="H6" s="181">
        <v>1034672</v>
      </c>
      <c r="I6" s="80">
        <v>0</v>
      </c>
      <c r="J6" s="80">
        <v>0</v>
      </c>
      <c r="K6" s="80">
        <v>34966</v>
      </c>
      <c r="L6" s="93">
        <v>475</v>
      </c>
      <c r="M6" s="81">
        <f>IFERROR(L6/K6,"-")</f>
        <v>0.013584625064348</v>
      </c>
      <c r="N6" s="80">
        <v>9</v>
      </c>
      <c r="O6" s="80">
        <v>206</v>
      </c>
      <c r="P6" s="81">
        <f>IFERROR(N6/(L6),"-")</f>
        <v>0.018947368421053</v>
      </c>
      <c r="Q6" s="82">
        <f>IFERROR(H6/SUM(L6:L6),"-")</f>
        <v>2178.2568421053</v>
      </c>
      <c r="R6" s="83">
        <v>54</v>
      </c>
      <c r="S6" s="81">
        <f>IF(L6=0,"-",R6/L6)</f>
        <v>0.11368421052632</v>
      </c>
      <c r="T6" s="186">
        <v>2324000</v>
      </c>
      <c r="U6" s="187">
        <f>IFERROR(T6/L6,"-")</f>
        <v>4892.6315789474</v>
      </c>
      <c r="V6" s="187">
        <f>IFERROR(T6/R6,"-")</f>
        <v>43037.037037037</v>
      </c>
      <c r="W6" s="181">
        <f>SUM(T6:T6)-SUM(H6:H6)</f>
        <v>1289328</v>
      </c>
      <c r="X6" s="85">
        <f>SUM(T6:T6)/SUM(H6:H6)</f>
        <v>2.2461224426678</v>
      </c>
      <c r="Y6" s="78"/>
      <c r="Z6" s="94">
        <v>12</v>
      </c>
      <c r="AA6" s="95">
        <f>IF(L6=0,"",IF(Z6=0,"",(Z6/L6)))</f>
        <v>0.025263157894737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13</v>
      </c>
      <c r="AJ6" s="101">
        <f>IF(L6=0,"",IF(AI6=0,"",(AI6/L6)))</f>
        <v>0.027368421052632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76</v>
      </c>
      <c r="AS6" s="107">
        <f>IF(L6=0,"",IF(AR6=0,"",(AR6/L6)))</f>
        <v>0.16</v>
      </c>
      <c r="AT6" s="106">
        <v>6</v>
      </c>
      <c r="AU6" s="108">
        <f>IFERROR(AT6/AR6,"-")</f>
        <v>0.078947368421053</v>
      </c>
      <c r="AV6" s="109">
        <v>21000</v>
      </c>
      <c r="AW6" s="110">
        <f>IFERROR(AV6/AR6,"-")</f>
        <v>276.31578947368</v>
      </c>
      <c r="AX6" s="111">
        <v>5</v>
      </c>
      <c r="AY6" s="111">
        <v>1</v>
      </c>
      <c r="AZ6" s="111"/>
      <c r="BA6" s="112">
        <v>171</v>
      </c>
      <c r="BB6" s="113">
        <f>IF(L6=0,"",IF(BA6=0,"",(BA6/L6)))</f>
        <v>0.36</v>
      </c>
      <c r="BC6" s="112">
        <v>20</v>
      </c>
      <c r="BD6" s="114">
        <f>IFERROR(BC6/BA6,"-")</f>
        <v>0.11695906432749</v>
      </c>
      <c r="BE6" s="115">
        <v>532000</v>
      </c>
      <c r="BF6" s="116">
        <f>IFERROR(BE6/BA6,"-")</f>
        <v>3111.1111111111</v>
      </c>
      <c r="BG6" s="117">
        <v>9</v>
      </c>
      <c r="BH6" s="117">
        <v>5</v>
      </c>
      <c r="BI6" s="117">
        <v>6</v>
      </c>
      <c r="BJ6" s="119">
        <v>158</v>
      </c>
      <c r="BK6" s="120">
        <f>IF(L6=0,"",IF(BJ6=0,"",(BJ6/L6)))</f>
        <v>0.33263157894737</v>
      </c>
      <c r="BL6" s="121">
        <v>22</v>
      </c>
      <c r="BM6" s="122">
        <f>IFERROR(BL6/BJ6,"-")</f>
        <v>0.13924050632911</v>
      </c>
      <c r="BN6" s="123">
        <v>1663000</v>
      </c>
      <c r="BO6" s="124">
        <f>IFERROR(BN6/BJ6,"-")</f>
        <v>10525.316455696</v>
      </c>
      <c r="BP6" s="125">
        <v>9</v>
      </c>
      <c r="BQ6" s="125">
        <v>3</v>
      </c>
      <c r="BR6" s="125">
        <v>10</v>
      </c>
      <c r="BS6" s="126">
        <v>38</v>
      </c>
      <c r="BT6" s="127">
        <f>IF(L6=0,"",IF(BS6=0,"",(BS6/L6)))</f>
        <v>0.08</v>
      </c>
      <c r="BU6" s="128">
        <v>6</v>
      </c>
      <c r="BV6" s="129">
        <f>IFERROR(BU6/BS6,"-")</f>
        <v>0.15789473684211</v>
      </c>
      <c r="BW6" s="130">
        <v>108000</v>
      </c>
      <c r="BX6" s="131">
        <f>IFERROR(BW6/BS6,"-")</f>
        <v>2842.1052631579</v>
      </c>
      <c r="BY6" s="132">
        <v>1</v>
      </c>
      <c r="BZ6" s="132">
        <v>1</v>
      </c>
      <c r="CA6" s="132">
        <v>4</v>
      </c>
      <c r="CB6" s="133">
        <v>7</v>
      </c>
      <c r="CC6" s="134">
        <f>IF(L6=0,"",IF(CB6=0,"",(CB6/L6)))</f>
        <v>0.014736842105263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54</v>
      </c>
      <c r="CL6" s="141">
        <v>2324000</v>
      </c>
      <c r="CM6" s="141">
        <v>885000</v>
      </c>
      <c r="CN6" s="141">
        <v>60000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2.2250160817669</v>
      </c>
      <c r="B7" s="189" t="s">
        <v>111</v>
      </c>
      <c r="C7" s="189" t="s">
        <v>101</v>
      </c>
      <c r="D7" s="189" t="s">
        <v>112</v>
      </c>
      <c r="E7" s="189" t="s">
        <v>113</v>
      </c>
      <c r="F7" s="89" t="s">
        <v>114</v>
      </c>
      <c r="G7" s="89" t="s">
        <v>99</v>
      </c>
      <c r="H7" s="181">
        <v>8394600</v>
      </c>
      <c r="I7" s="80">
        <v>0</v>
      </c>
      <c r="J7" s="80">
        <v>0</v>
      </c>
      <c r="K7" s="80">
        <v>378689</v>
      </c>
      <c r="L7" s="93">
        <v>3785</v>
      </c>
      <c r="M7" s="81">
        <f>IFERROR(L7/K7,"-")</f>
        <v>0.0099950090971747</v>
      </c>
      <c r="N7" s="80">
        <v>95</v>
      </c>
      <c r="O7" s="80">
        <v>1601</v>
      </c>
      <c r="P7" s="81">
        <f>IFERROR(N7/(L7),"-")</f>
        <v>0.025099075297226</v>
      </c>
      <c r="Q7" s="82">
        <f>IFERROR(H7/SUM(L7:L7),"-")</f>
        <v>2217.8599735799</v>
      </c>
      <c r="R7" s="83">
        <v>449</v>
      </c>
      <c r="S7" s="81">
        <f>IF(L7=0,"-",R7/L7)</f>
        <v>0.11862615587847</v>
      </c>
      <c r="T7" s="186">
        <v>18678120</v>
      </c>
      <c r="U7" s="187">
        <f>IFERROR(T7/L7,"-")</f>
        <v>4934.7741083223</v>
      </c>
      <c r="V7" s="187">
        <f>IFERROR(T7/R7,"-")</f>
        <v>41599.376391982</v>
      </c>
      <c r="W7" s="181">
        <f>SUM(T7:T7)-SUM(H7:H7)</f>
        <v>10283520</v>
      </c>
      <c r="X7" s="85">
        <f>SUM(T7:T7)/SUM(H7:H7)</f>
        <v>2.2250160817669</v>
      </c>
      <c r="Y7" s="78"/>
      <c r="Z7" s="94">
        <v>45</v>
      </c>
      <c r="AA7" s="95">
        <f>IF(L7=0,"",IF(Z7=0,"",(Z7/L7)))</f>
        <v>0.011889035667107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0.002113606340819</v>
      </c>
      <c r="AK7" s="100">
        <v>1</v>
      </c>
      <c r="AL7" s="102">
        <f>IFERROR(AK7/AI7,"-")</f>
        <v>0.125</v>
      </c>
      <c r="AM7" s="103">
        <v>3000</v>
      </c>
      <c r="AN7" s="104">
        <f>IFERROR(AM7/AI7,"-")</f>
        <v>375</v>
      </c>
      <c r="AO7" s="105">
        <v>1</v>
      </c>
      <c r="AP7" s="105"/>
      <c r="AQ7" s="105"/>
      <c r="AR7" s="106">
        <v>62</v>
      </c>
      <c r="AS7" s="107">
        <f>IF(L7=0,"",IF(AR7=0,"",(AR7/L7)))</f>
        <v>0.016380449141347</v>
      </c>
      <c r="AT7" s="106">
        <v>6</v>
      </c>
      <c r="AU7" s="108">
        <f>IFERROR(AT7/AR7,"-")</f>
        <v>0.096774193548387</v>
      </c>
      <c r="AV7" s="109">
        <v>34000</v>
      </c>
      <c r="AW7" s="110">
        <f>IFERROR(AV7/AR7,"-")</f>
        <v>548.38709677419</v>
      </c>
      <c r="AX7" s="111">
        <v>2</v>
      </c>
      <c r="AY7" s="111">
        <v>4</v>
      </c>
      <c r="AZ7" s="111"/>
      <c r="BA7" s="112">
        <v>1077</v>
      </c>
      <c r="BB7" s="113">
        <f>IF(L7=0,"",IF(BA7=0,"",(BA7/L7)))</f>
        <v>0.28454425363276</v>
      </c>
      <c r="BC7" s="112">
        <v>87</v>
      </c>
      <c r="BD7" s="114">
        <f>IFERROR(BC7/BA7,"-")</f>
        <v>0.080779944289694</v>
      </c>
      <c r="BE7" s="115">
        <v>1482000</v>
      </c>
      <c r="BF7" s="116">
        <f>IFERROR(BE7/BA7,"-")</f>
        <v>1376.0445682451</v>
      </c>
      <c r="BG7" s="117">
        <v>43</v>
      </c>
      <c r="BH7" s="117">
        <v>22</v>
      </c>
      <c r="BI7" s="117">
        <v>22</v>
      </c>
      <c r="BJ7" s="119">
        <v>1975</v>
      </c>
      <c r="BK7" s="120">
        <f>IF(L7=0,"",IF(BJ7=0,"",(BJ7/L7)))</f>
        <v>0.5217965653897</v>
      </c>
      <c r="BL7" s="121">
        <v>241</v>
      </c>
      <c r="BM7" s="122">
        <f>IFERROR(BL7/BJ7,"-")</f>
        <v>0.1220253164557</v>
      </c>
      <c r="BN7" s="123">
        <v>6198000</v>
      </c>
      <c r="BO7" s="124">
        <f>IFERROR(BN7/BJ7,"-")</f>
        <v>3138.2278481013</v>
      </c>
      <c r="BP7" s="125">
        <v>101</v>
      </c>
      <c r="BQ7" s="125">
        <v>36</v>
      </c>
      <c r="BR7" s="125">
        <v>104</v>
      </c>
      <c r="BS7" s="126">
        <v>556</v>
      </c>
      <c r="BT7" s="127">
        <f>IF(L7=0,"",IF(BS7=0,"",(BS7/L7)))</f>
        <v>0.14689564068692</v>
      </c>
      <c r="BU7" s="128">
        <v>103</v>
      </c>
      <c r="BV7" s="129">
        <f>IFERROR(BU7/BS7,"-")</f>
        <v>0.18525179856115</v>
      </c>
      <c r="BW7" s="130">
        <v>10089120</v>
      </c>
      <c r="BX7" s="131">
        <f>IFERROR(BW7/BS7,"-")</f>
        <v>18145.899280576</v>
      </c>
      <c r="BY7" s="132">
        <v>34</v>
      </c>
      <c r="BZ7" s="132">
        <v>8</v>
      </c>
      <c r="CA7" s="132">
        <v>61</v>
      </c>
      <c r="CB7" s="133">
        <v>62</v>
      </c>
      <c r="CC7" s="134">
        <f>IF(L7=0,"",IF(CB7=0,"",(CB7/L7)))</f>
        <v>0.016380449141347</v>
      </c>
      <c r="CD7" s="135">
        <v>11</v>
      </c>
      <c r="CE7" s="136">
        <f>IFERROR(CD7/CB7,"-")</f>
        <v>0.17741935483871</v>
      </c>
      <c r="CF7" s="137">
        <v>872000</v>
      </c>
      <c r="CG7" s="138">
        <f>IFERROR(CF7/CB7,"-")</f>
        <v>14064.516129032</v>
      </c>
      <c r="CH7" s="139">
        <v>1</v>
      </c>
      <c r="CI7" s="139">
        <v>4</v>
      </c>
      <c r="CJ7" s="139">
        <v>6</v>
      </c>
      <c r="CK7" s="140">
        <v>449</v>
      </c>
      <c r="CL7" s="141">
        <v>18678120</v>
      </c>
      <c r="CM7" s="141">
        <v>1701000</v>
      </c>
      <c r="CN7" s="141">
        <v>12000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7.0686002532403</v>
      </c>
      <c r="B8" s="189" t="s">
        <v>115</v>
      </c>
      <c r="C8" s="189" t="s">
        <v>101</v>
      </c>
      <c r="D8" s="189" t="s">
        <v>112</v>
      </c>
      <c r="E8" s="189" t="s">
        <v>113</v>
      </c>
      <c r="F8" s="89" t="s">
        <v>116</v>
      </c>
      <c r="G8" s="89" t="s">
        <v>99</v>
      </c>
      <c r="H8" s="181">
        <v>244037</v>
      </c>
      <c r="I8" s="80">
        <v>0</v>
      </c>
      <c r="J8" s="80">
        <v>0</v>
      </c>
      <c r="K8" s="80">
        <v>16937</v>
      </c>
      <c r="L8" s="93">
        <v>128</v>
      </c>
      <c r="M8" s="81">
        <f>IFERROR(L8/K8,"-")</f>
        <v>0.0075574186691858</v>
      </c>
      <c r="N8" s="80">
        <v>5</v>
      </c>
      <c r="O8" s="80">
        <v>47</v>
      </c>
      <c r="P8" s="81">
        <f>IFERROR(N8/(L8),"-")</f>
        <v>0.0390625</v>
      </c>
      <c r="Q8" s="82">
        <f>IFERROR(H8/SUM(L8:L8),"-")</f>
        <v>1906.5390625</v>
      </c>
      <c r="R8" s="83">
        <v>23</v>
      </c>
      <c r="S8" s="81">
        <f>IF(L8=0,"-",R8/L8)</f>
        <v>0.1796875</v>
      </c>
      <c r="T8" s="186">
        <v>1725000</v>
      </c>
      <c r="U8" s="187">
        <f>IFERROR(T8/L8,"-")</f>
        <v>13476.5625</v>
      </c>
      <c r="V8" s="187">
        <f>IFERROR(T8/R8,"-")</f>
        <v>75000</v>
      </c>
      <c r="W8" s="181">
        <f>SUM(T8:T8)-SUM(H8:H8)</f>
        <v>1480963</v>
      </c>
      <c r="X8" s="85">
        <f>SUM(T8:T8)/SUM(H8:H8)</f>
        <v>7.0686002532403</v>
      </c>
      <c r="Y8" s="78"/>
      <c r="Z8" s="94"/>
      <c r="AA8" s="95">
        <f>IF(L8=0,"",IF(Z8=0,"",(Z8/L8)))</f>
        <v>0</v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>
        <f>IF(L8=0,"",IF(AI8=0,"",(AI8/L8)))</f>
        <v>0</v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>
        <v>1</v>
      </c>
      <c r="AS8" s="107">
        <f>IF(L8=0,"",IF(AR8=0,"",(AR8/L8)))</f>
        <v>0.0078125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8</v>
      </c>
      <c r="BB8" s="113">
        <f>IF(L8=0,"",IF(BA8=0,"",(BA8/L8)))</f>
        <v>0.0625</v>
      </c>
      <c r="BC8" s="112"/>
      <c r="BD8" s="114">
        <f>IFERROR(BC8/BA8,"-")</f>
        <v>0</v>
      </c>
      <c r="BE8" s="115"/>
      <c r="BF8" s="116">
        <f>IFERROR(BE8/BA8,"-")</f>
        <v>0</v>
      </c>
      <c r="BG8" s="117"/>
      <c r="BH8" s="117"/>
      <c r="BI8" s="117"/>
      <c r="BJ8" s="119">
        <v>81</v>
      </c>
      <c r="BK8" s="120">
        <f>IF(L8=0,"",IF(BJ8=0,"",(BJ8/L8)))</f>
        <v>0.6328125</v>
      </c>
      <c r="BL8" s="121">
        <v>15</v>
      </c>
      <c r="BM8" s="122">
        <f>IFERROR(BL8/BJ8,"-")</f>
        <v>0.18518518518519</v>
      </c>
      <c r="BN8" s="123">
        <v>124000</v>
      </c>
      <c r="BO8" s="124">
        <f>IFERROR(BN8/BJ8,"-")</f>
        <v>1530.8641975309</v>
      </c>
      <c r="BP8" s="125">
        <v>6</v>
      </c>
      <c r="BQ8" s="125">
        <v>6</v>
      </c>
      <c r="BR8" s="125">
        <v>3</v>
      </c>
      <c r="BS8" s="126">
        <v>33</v>
      </c>
      <c r="BT8" s="127">
        <f>IF(L8=0,"",IF(BS8=0,"",(BS8/L8)))</f>
        <v>0.2578125</v>
      </c>
      <c r="BU8" s="128">
        <v>6</v>
      </c>
      <c r="BV8" s="129">
        <f>IFERROR(BU8/BS8,"-")</f>
        <v>0.18181818181818</v>
      </c>
      <c r="BW8" s="130">
        <v>1409000</v>
      </c>
      <c r="BX8" s="131">
        <f>IFERROR(BW8/BS8,"-")</f>
        <v>42696.96969697</v>
      </c>
      <c r="BY8" s="132">
        <v>3</v>
      </c>
      <c r="BZ8" s="132">
        <v>1</v>
      </c>
      <c r="CA8" s="132">
        <v>2</v>
      </c>
      <c r="CB8" s="133">
        <v>5</v>
      </c>
      <c r="CC8" s="134">
        <f>IF(L8=0,"",IF(CB8=0,"",(CB8/L8)))</f>
        <v>0.0390625</v>
      </c>
      <c r="CD8" s="135">
        <v>2</v>
      </c>
      <c r="CE8" s="136">
        <f>IFERROR(CD8/CB8,"-")</f>
        <v>0.4</v>
      </c>
      <c r="CF8" s="137">
        <v>192000</v>
      </c>
      <c r="CG8" s="138">
        <f>IFERROR(CF8/CB8,"-")</f>
        <v>38400</v>
      </c>
      <c r="CH8" s="139"/>
      <c r="CI8" s="139"/>
      <c r="CJ8" s="139">
        <v>2</v>
      </c>
      <c r="CK8" s="140">
        <v>23</v>
      </c>
      <c r="CL8" s="141">
        <v>1725000</v>
      </c>
      <c r="CM8" s="141">
        <v>1376000</v>
      </c>
      <c r="CN8" s="141"/>
      <c r="CO8" s="142" t="str">
        <f>IF(AND(CM8=0,CN8=0),"",IF(AND(CM8&lt;=100000,CN8&lt;=100000),"",IF(CM8/CL8&gt;0.7,"男高",IF(CN8/CL8&gt;0.7,"女高",""))))</f>
        <v>男高</v>
      </c>
    </row>
    <row r="9" spans="1:95">
      <c r="A9" s="79">
        <f>X9</f>
        <v>1.0407203359956</v>
      </c>
      <c r="B9" s="189" t="s">
        <v>117</v>
      </c>
      <c r="C9" s="189" t="s">
        <v>101</v>
      </c>
      <c r="D9" s="189" t="s">
        <v>112</v>
      </c>
      <c r="E9" s="189" t="s">
        <v>113</v>
      </c>
      <c r="F9" s="89" t="s">
        <v>118</v>
      </c>
      <c r="G9" s="89" t="s">
        <v>99</v>
      </c>
      <c r="H9" s="181">
        <v>992870</v>
      </c>
      <c r="I9" s="80">
        <v>0</v>
      </c>
      <c r="J9" s="80">
        <v>0</v>
      </c>
      <c r="K9" s="80">
        <v>29932</v>
      </c>
      <c r="L9" s="93">
        <v>414</v>
      </c>
      <c r="M9" s="81">
        <f>IFERROR(L9/K9,"-")</f>
        <v>0.013831351062408</v>
      </c>
      <c r="N9" s="80">
        <v>8</v>
      </c>
      <c r="O9" s="80">
        <v>156</v>
      </c>
      <c r="P9" s="81">
        <f>IFERROR(N9/(L9),"-")</f>
        <v>0.019323671497585</v>
      </c>
      <c r="Q9" s="82">
        <f>IFERROR(H9/SUM(L9:L9),"-")</f>
        <v>2398.2367149758</v>
      </c>
      <c r="R9" s="83">
        <v>51</v>
      </c>
      <c r="S9" s="81">
        <f>IF(L9=0,"-",R9/L9)</f>
        <v>0.1231884057971</v>
      </c>
      <c r="T9" s="186">
        <v>1033300</v>
      </c>
      <c r="U9" s="187">
        <f>IFERROR(T9/L9,"-")</f>
        <v>2495.8937198068</v>
      </c>
      <c r="V9" s="187">
        <f>IFERROR(T9/R9,"-")</f>
        <v>20260.784313725</v>
      </c>
      <c r="W9" s="181">
        <f>SUM(T9:T9)-SUM(H9:H9)</f>
        <v>40430</v>
      </c>
      <c r="X9" s="85">
        <f>SUM(T9:T9)/SUM(H9:H9)</f>
        <v>1.0407203359956</v>
      </c>
      <c r="Y9" s="78"/>
      <c r="Z9" s="94">
        <v>32</v>
      </c>
      <c r="AA9" s="95">
        <f>IF(L9=0,"",IF(Z9=0,"",(Z9/L9)))</f>
        <v>0.077294685990338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43</v>
      </c>
      <c r="AJ9" s="101">
        <f>IF(L9=0,"",IF(AI9=0,"",(AI9/L9)))</f>
        <v>0.10386473429952</v>
      </c>
      <c r="AK9" s="100">
        <v>5</v>
      </c>
      <c r="AL9" s="102">
        <f>IFERROR(AK9/AI9,"-")</f>
        <v>0.11627906976744</v>
      </c>
      <c r="AM9" s="103">
        <v>28000</v>
      </c>
      <c r="AN9" s="104">
        <f>IFERROR(AM9/AI9,"-")</f>
        <v>651.16279069767</v>
      </c>
      <c r="AO9" s="105">
        <v>3</v>
      </c>
      <c r="AP9" s="105">
        <v>1</v>
      </c>
      <c r="AQ9" s="105">
        <v>1</v>
      </c>
      <c r="AR9" s="106">
        <v>21</v>
      </c>
      <c r="AS9" s="107">
        <f>IF(L9=0,"",IF(AR9=0,"",(AR9/L9)))</f>
        <v>0.050724637681159</v>
      </c>
      <c r="AT9" s="106">
        <v>1</v>
      </c>
      <c r="AU9" s="108">
        <f>IFERROR(AT9/AR9,"-")</f>
        <v>0.047619047619048</v>
      </c>
      <c r="AV9" s="109">
        <v>3000</v>
      </c>
      <c r="AW9" s="110">
        <f>IFERROR(AV9/AR9,"-")</f>
        <v>142.85714285714</v>
      </c>
      <c r="AX9" s="111">
        <v>1</v>
      </c>
      <c r="AY9" s="111"/>
      <c r="AZ9" s="111"/>
      <c r="BA9" s="112">
        <v>109</v>
      </c>
      <c r="BB9" s="113">
        <f>IF(L9=0,"",IF(BA9=0,"",(BA9/L9)))</f>
        <v>0.26328502415459</v>
      </c>
      <c r="BC9" s="112">
        <v>7</v>
      </c>
      <c r="BD9" s="114">
        <f>IFERROR(BC9/BA9,"-")</f>
        <v>0.064220183486239</v>
      </c>
      <c r="BE9" s="115">
        <v>70300</v>
      </c>
      <c r="BF9" s="116">
        <f>IFERROR(BE9/BA9,"-")</f>
        <v>644.95412844037</v>
      </c>
      <c r="BG9" s="117">
        <v>3</v>
      </c>
      <c r="BH9" s="117">
        <v>2</v>
      </c>
      <c r="BI9" s="117">
        <v>2</v>
      </c>
      <c r="BJ9" s="119">
        <v>146</v>
      </c>
      <c r="BK9" s="120">
        <f>IF(L9=0,"",IF(BJ9=0,"",(BJ9/L9)))</f>
        <v>0.35265700483092</v>
      </c>
      <c r="BL9" s="121">
        <v>22</v>
      </c>
      <c r="BM9" s="122">
        <f>IFERROR(BL9/BJ9,"-")</f>
        <v>0.15068493150685</v>
      </c>
      <c r="BN9" s="123">
        <v>479000</v>
      </c>
      <c r="BO9" s="124">
        <f>IFERROR(BN9/BJ9,"-")</f>
        <v>3280.8219178082</v>
      </c>
      <c r="BP9" s="125">
        <v>7</v>
      </c>
      <c r="BQ9" s="125">
        <v>6</v>
      </c>
      <c r="BR9" s="125">
        <v>9</v>
      </c>
      <c r="BS9" s="126">
        <v>59</v>
      </c>
      <c r="BT9" s="127">
        <f>IF(L9=0,"",IF(BS9=0,"",(BS9/L9)))</f>
        <v>0.14251207729469</v>
      </c>
      <c r="BU9" s="128">
        <v>14</v>
      </c>
      <c r="BV9" s="129">
        <f>IFERROR(BU9/BS9,"-")</f>
        <v>0.23728813559322</v>
      </c>
      <c r="BW9" s="130">
        <v>411000</v>
      </c>
      <c r="BX9" s="131">
        <f>IFERROR(BW9/BS9,"-")</f>
        <v>6966.1016949153</v>
      </c>
      <c r="BY9" s="132">
        <v>7</v>
      </c>
      <c r="BZ9" s="132">
        <v>1</v>
      </c>
      <c r="CA9" s="132">
        <v>6</v>
      </c>
      <c r="CB9" s="133">
        <v>4</v>
      </c>
      <c r="CC9" s="134">
        <f>IF(L9=0,"",IF(CB9=0,"",(CB9/L9)))</f>
        <v>0.0096618357487923</v>
      </c>
      <c r="CD9" s="135">
        <v>2</v>
      </c>
      <c r="CE9" s="136">
        <f>IFERROR(CD9/CB9,"-")</f>
        <v>0.5</v>
      </c>
      <c r="CF9" s="137">
        <v>42000</v>
      </c>
      <c r="CG9" s="138">
        <f>IFERROR(CF9/CB9,"-")</f>
        <v>10500</v>
      </c>
      <c r="CH9" s="139"/>
      <c r="CI9" s="139"/>
      <c r="CJ9" s="139">
        <v>2</v>
      </c>
      <c r="CK9" s="140">
        <v>51</v>
      </c>
      <c r="CL9" s="141">
        <v>1033300</v>
      </c>
      <c r="CM9" s="141">
        <v>208000</v>
      </c>
      <c r="CN9" s="141">
        <v>37300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119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460524</v>
      </c>
      <c r="L12" s="41">
        <f>SUM(L6:L11)</f>
        <v>4802</v>
      </c>
      <c r="M12" s="42">
        <f>IFERROR(L12/K12,"-")</f>
        <v>0.010427252434184</v>
      </c>
      <c r="N12" s="77">
        <f>SUM(N6:N11)</f>
        <v>117</v>
      </c>
      <c r="O12" s="77">
        <f>SUM(O6:O11)</f>
        <v>2010</v>
      </c>
      <c r="P12" s="42">
        <f>IFERROR(N12/L12,"-")</f>
        <v>0.024364847980008</v>
      </c>
      <c r="Q12" s="43">
        <f>IFERROR(H12/L12,"-")</f>
        <v>0</v>
      </c>
      <c r="R12" s="44">
        <f>SUM(R6:R11)</f>
        <v>577</v>
      </c>
      <c r="S12" s="42">
        <f>IFERROR(R12/L12,"-")</f>
        <v>0.12015826738859</v>
      </c>
      <c r="T12" s="184">
        <f>SUM(T6:T11)</f>
        <v>23760420</v>
      </c>
      <c r="U12" s="184">
        <f>IFERROR(T12/L12,"-")</f>
        <v>4948.0258225739</v>
      </c>
      <c r="V12" s="184">
        <f>IFERROR(T12/R12,"-")</f>
        <v>41179.237435009</v>
      </c>
      <c r="W12" s="184">
        <f>T12-H12</f>
        <v>23760420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121</v>
      </c>
      <c r="C6" s="189" t="s">
        <v>101</v>
      </c>
      <c r="D6" s="189" t="s">
        <v>122</v>
      </c>
      <c r="E6" s="189" t="s">
        <v>123</v>
      </c>
      <c r="F6" s="89" t="s">
        <v>124</v>
      </c>
      <c r="G6" s="89" t="s">
        <v>99</v>
      </c>
      <c r="H6" s="181">
        <v>0</v>
      </c>
      <c r="I6" s="80">
        <v>0</v>
      </c>
      <c r="J6" s="80">
        <v>0</v>
      </c>
      <c r="K6" s="80">
        <v>0</v>
      </c>
      <c r="L6" s="93">
        <v>2</v>
      </c>
      <c r="M6" s="81" t="str">
        <f>IFERROR(L6/K6,"-")</f>
        <v>-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125</v>
      </c>
      <c r="C7" s="189" t="s">
        <v>101</v>
      </c>
      <c r="D7" s="189" t="s">
        <v>122</v>
      </c>
      <c r="E7" s="189" t="s">
        <v>123</v>
      </c>
      <c r="F7" s="89" t="s">
        <v>126</v>
      </c>
      <c r="G7" s="89" t="s">
        <v>99</v>
      </c>
      <c r="H7" s="181">
        <v>0</v>
      </c>
      <c r="I7" s="80">
        <v>0</v>
      </c>
      <c r="J7" s="80">
        <v>0</v>
      </c>
      <c r="K7" s="80">
        <v>0</v>
      </c>
      <c r="L7" s="93">
        <v>35</v>
      </c>
      <c r="M7" s="81" t="str">
        <f>IFERROR(L7/K7,"-")</f>
        <v>-</v>
      </c>
      <c r="N7" s="80">
        <v>0</v>
      </c>
      <c r="O7" s="80">
        <v>5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0.028571428571429</v>
      </c>
      <c r="T7" s="186">
        <v>3000</v>
      </c>
      <c r="U7" s="187">
        <f>IFERROR(T7/L7,"-")</f>
        <v>85.714285714286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>
        <v>7</v>
      </c>
      <c r="AA7" s="95">
        <f>IF(L7=0,"",IF(Z7=0,"",(Z7/L7)))</f>
        <v>0.2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12</v>
      </c>
      <c r="AJ7" s="101">
        <f>IF(L7=0,"",IF(AI7=0,"",(AI7/L7)))</f>
        <v>0.34285714285714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4</v>
      </c>
      <c r="BB7" s="113">
        <f>IF(L7=0,"",IF(BA7=0,"",(BA7/L7)))</f>
        <v>0.11428571428571</v>
      </c>
      <c r="BC7" s="112">
        <v>1</v>
      </c>
      <c r="BD7" s="114">
        <f>IFERROR(BC7/BA7,"-")</f>
        <v>0.25</v>
      </c>
      <c r="BE7" s="115">
        <v>3000</v>
      </c>
      <c r="BF7" s="116">
        <f>IFERROR(BE7/BA7,"-")</f>
        <v>750</v>
      </c>
      <c r="BG7" s="117">
        <v>1</v>
      </c>
      <c r="BH7" s="117"/>
      <c r="BI7" s="117"/>
      <c r="BJ7" s="119">
        <v>5</v>
      </c>
      <c r="BK7" s="120">
        <f>IF(L7=0,"",IF(BJ7=0,"",(BJ7/L7)))</f>
        <v>0.14285714285714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127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37</v>
      </c>
      <c r="M10" s="42" t="str">
        <f>IFERROR(L10/K10,"-")</f>
        <v>-</v>
      </c>
      <c r="N10" s="77">
        <f>SUM(N6:N9)</f>
        <v>0</v>
      </c>
      <c r="O10" s="77">
        <f>SUM(O6:O9)</f>
        <v>5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0.027027027027027</v>
      </c>
      <c r="T10" s="184">
        <f>SUM(T6:T9)</f>
        <v>3000</v>
      </c>
      <c r="U10" s="184">
        <f>IFERROR(T10/L10,"-")</f>
        <v>81.081081081081</v>
      </c>
      <c r="V10" s="184">
        <f>IFERROR(T10/R10,"-")</f>
        <v>3000</v>
      </c>
      <c r="W10" s="184">
        <f>T10-H10</f>
        <v>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