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<sst xmlns="http://schemas.openxmlformats.org/spreadsheetml/2006/main" uniqueCount="211">
  <si>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</si>
  <si>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</si>
  <si>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</si>
  <si>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</si>
  <si>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</si>
  <si>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</si>
  <si>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</si>
  <si>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</si>
  <si>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</si>
  <si>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</si>
  <si>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</si>
  <si>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</si>
  <si>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</si>
  <si>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</si>
  <si>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</si>
  <si>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</si>
  <si>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</si>
  <si>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</si>
  <si>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</si>
  <si>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</si>
  <si>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</si>
  <si>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</si>
  <si>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</si>
  <si>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</si>
  <si>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</si>
  <si>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</si>
  <si>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</si>
  <si>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</si>
  <si>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</si>
  <si>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</si>
  <si>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</si>
  <si>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</si>
  <si>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</si>
  <si>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</si>
  <si>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</si>
  <si>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</si>
  <si>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</si>
  <si>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</si>
  <si>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</si>
  <si>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</si>
  <si>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</si>
  <si>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</si>
  <si>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</si>
  <si>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</si>
  <si>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</si>
  <si>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</si>
  <si>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</si>
  <si>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</si>
  <si>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</si>
  <si>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</si>
  <si>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</si>
  <si>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</si>
  <si>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</si>
  <si>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</si>
  <si>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</si>
  <si>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</si>
  <si>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</si>
  <si>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sms_w638</t>
  </si>
  <si>
    <t>インターカラー</t>
  </si>
  <si>
    <t>デリヘル版3（妃ひかり）</t>
  </si>
  <si>
    <t>もう50代の熟女だけど</t>
  </si>
  <si>
    <t>i34</t>
  </si>
  <si>
    <t>デイリースポーツ関西</t>
  </si>
  <si>
    <t>全5段・半5段段つかみ１0段保証</t>
  </si>
  <si>
    <t>4/1～</t>
  </si>
  <si>
    <t>sms_w639</t>
  </si>
  <si>
    <t>新書籍版（推川ゆうり）</t>
  </si>
  <si>
    <t>もし出会系大賞があったら、このサイトが受賞しているでしょう</t>
  </si>
  <si>
    <t>sms_w640</t>
  </si>
  <si>
    <t>男メイン比較版（広瀬結香）</t>
  </si>
  <si>
    <t>女性から逆指名</t>
  </si>
  <si>
    <t>sms_w641</t>
  </si>
  <si>
    <t>デリヘル版2（山口椿）</t>
  </si>
  <si>
    <t>sms_w642</t>
  </si>
  <si>
    <t>焼肉版（妃ひかり）</t>
  </si>
  <si>
    <t>早い安い熟女</t>
  </si>
  <si>
    <t>smss2323</t>
  </si>
  <si>
    <t>(空電共通)</t>
  </si>
  <si>
    <t>空電</t>
  </si>
  <si>
    <t>sms_w643</t>
  </si>
  <si>
    <t>スポーツ報知関西</t>
  </si>
  <si>
    <t>全5段つかみ4回</t>
  </si>
  <si>
    <t>4月02日(金)</t>
  </si>
  <si>
    <t>smss2324</t>
  </si>
  <si>
    <t>sms_w644</t>
  </si>
  <si>
    <t>GOGO(i31)</t>
  </si>
  <si>
    <t>4月07日(水)</t>
  </si>
  <si>
    <t>smss2325</t>
  </si>
  <si>
    <t>sms_w645</t>
  </si>
  <si>
    <t>smss2326</t>
  </si>
  <si>
    <t>sms_w646</t>
  </si>
  <si>
    <t>smss2327</t>
  </si>
  <si>
    <t>sms_w647</t>
  </si>
  <si>
    <t>①求人風（妃ひかり）</t>
  </si>
  <si>
    <t>①もう50代の熟女だけど</t>
  </si>
  <si>
    <t>スポニチ関東</t>
  </si>
  <si>
    <t>半2段つかみ20段保証</t>
  </si>
  <si>
    <t>20段保証</t>
  </si>
  <si>
    <t>sms_w648</t>
  </si>
  <si>
    <t>②旧デイリー風（推川ゆうり）</t>
  </si>
  <si>
    <t>②もし出会系大賞があったら、このサイトが受賞しているでしょう</t>
  </si>
  <si>
    <t>sms_w649</t>
  </si>
  <si>
    <t>③興奮版（広瀬結香）</t>
  </si>
  <si>
    <t>③ねぇ昨日4人も会っちゃいましたよ</t>
  </si>
  <si>
    <t>sms_w650</t>
  </si>
  <si>
    <t>④大正版（妃ひかり）</t>
  </si>
  <si>
    <t>④女性から逆指名</t>
  </si>
  <si>
    <t>smss2328</t>
  </si>
  <si>
    <t>sms_w651</t>
  </si>
  <si>
    <t>男メイン比較版（推川ゆうり）</t>
  </si>
  <si>
    <t>i38</t>
  </si>
  <si>
    <t>4C終面全5段</t>
  </si>
  <si>
    <t>4月23日(金)</t>
  </si>
  <si>
    <t>smss2329</t>
  </si>
  <si>
    <t>sms_w652</t>
  </si>
  <si>
    <t>東スポ・大スポ・中京スポ・九スポ</t>
  </si>
  <si>
    <t>記事枠</t>
  </si>
  <si>
    <t>4月08日(木)</t>
  </si>
  <si>
    <t>smss2330</t>
  </si>
  <si>
    <t>新聞 TOTAL</t>
  </si>
  <si>
    <t>●雑誌 広告</t>
  </si>
  <si>
    <t>sms_w636</t>
  </si>
  <si>
    <t>ぶんか社</t>
  </si>
  <si>
    <t>サプリ版2（）</t>
  </si>
  <si>
    <t>男の自身復活</t>
  </si>
  <si>
    <t>EXMAX</t>
  </si>
  <si>
    <t>表4</t>
  </si>
  <si>
    <t>4月26日(月)</t>
  </si>
  <si>
    <t>smss2321</t>
  </si>
  <si>
    <t>sms_w637</t>
  </si>
  <si>
    <t>リイド社</t>
  </si>
  <si>
    <t>横向きキャッチ版（妃ひかり）</t>
  </si>
  <si>
    <t>求む50歳以上の女性</t>
  </si>
  <si>
    <t>コミック乱</t>
  </si>
  <si>
    <t>1C2P</t>
  </si>
  <si>
    <t>4月27日(火)</t>
  </si>
  <si>
    <t>smss2322</t>
  </si>
  <si>
    <t>sms_a1068</t>
  </si>
  <si>
    <t>アドライヴ</t>
  </si>
  <si>
    <t>日本文芸社</t>
  </si>
  <si>
    <t>2P_対談風原稿_アイ</t>
  </si>
  <si>
    <t>週刊漫画ゴラク.2W金</t>
  </si>
  <si>
    <t>4月09日(金)</t>
  </si>
  <si>
    <t>smss2306</t>
  </si>
  <si>
    <t>sms_a1070</t>
  </si>
  <si>
    <t>大洋図書</t>
  </si>
  <si>
    <t>5P元祖（妃さん）</t>
  </si>
  <si>
    <t>実話ナックルズ ウルトラ</t>
  </si>
  <si>
    <t>1C5P</t>
  </si>
  <si>
    <t>4月14日(水)</t>
  </si>
  <si>
    <t>smss2318</t>
  </si>
  <si>
    <t>sms_a1071</t>
  </si>
  <si>
    <t>1P記事_求む！中高年男性版_アイ(妃さん)</t>
  </si>
  <si>
    <t>臨時増刊ラヴァーズ</t>
  </si>
  <si>
    <t>表4　4C1P</t>
  </si>
  <si>
    <t>4月21日(水)</t>
  </si>
  <si>
    <t>smss2319</t>
  </si>
  <si>
    <t>sms_a1072</t>
  </si>
  <si>
    <t>一水社</t>
  </si>
  <si>
    <t>50代からの男のゴラク</t>
  </si>
  <si>
    <t>4月28日(水)</t>
  </si>
  <si>
    <t>smss2320</t>
  </si>
  <si>
    <t>雑誌 TOTAL</t>
  </si>
  <si>
    <t>●DVD 広告</t>
  </si>
  <si>
    <t>sms_a1069</t>
  </si>
  <si>
    <t>楽楽出版</t>
  </si>
  <si>
    <t>DVD4コマ</t>
  </si>
  <si>
    <t>毎月売</t>
  </si>
  <si>
    <t>mv20i</t>
  </si>
  <si>
    <t>EXCITING MAX!Special</t>
  </si>
  <si>
    <t>DVD袋裏1C+コンテンツ枠</t>
  </si>
  <si>
    <t>4月10日(土)</t>
  </si>
  <si>
    <t>smss2317</t>
  </si>
  <si>
    <t>DVD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</si>
  <si>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</si>
  <si>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</si>
  <si>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</si>
  <si>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</si>
  <si>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</si>
  <si>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</si>
  <si>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</si>
  <si>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</si>
  <si>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4/1～4/30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</si>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</sst>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2.03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200000</v>
      </c>
      <c r="L6" s="80">
        <v>0</v>
      </c>
      <c r="M6" s="80">
        <v>0</v>
      </c>
      <c r="N6" s="80">
        <v>142</v>
      </c>
      <c r="O6" s="91">
        <v>13</v>
      </c>
      <c r="P6" s="92">
        <v>0</v>
      </c>
      <c r="Q6" s="93">
        <f>O6+P6</f>
        <v>13</v>
      </c>
      <c r="R6" s="81">
        <f>IFERROR(Q6/N6,"-")</f>
        <v>0.091549295774648</v>
      </c>
      <c r="S6" s="80">
        <v>1</v>
      </c>
      <c r="T6" s="80">
        <v>2</v>
      </c>
      <c r="U6" s="81">
        <f>IFERROR(T6/(Q6),"-")</f>
        <v>0.15384615384615</v>
      </c>
      <c r="V6" s="82">
        <f>IFERROR(K6/SUM(Q6:Q11),"-")</f>
        <v>4444.4444444444</v>
      </c>
      <c r="W6" s="83">
        <v>1</v>
      </c>
      <c r="X6" s="81">
        <f>IF(Q6=0,"-",W6/Q6)</f>
        <v>0.076923076923077</v>
      </c>
      <c r="Y6" s="186">
        <v>8000</v>
      </c>
      <c r="Z6" s="187">
        <f>IFERROR(Y6/Q6,"-")</f>
        <v>615.38461538462</v>
      </c>
      <c r="AA6" s="187">
        <f>IFERROR(Y6/W6,"-")</f>
        <v>8000</v>
      </c>
      <c r="AB6" s="181">
        <f>SUM(Y6:Y11)-SUM(K6:K11)</f>
        <v>206000</v>
      </c>
      <c r="AC6" s="85">
        <f>SUM(Y6:Y11)/SUM(K6:K11)</f>
        <v>2.03</v>
      </c>
      <c r="AD6" s="78"/>
      <c r="AE6" s="94">
        <v>1</v>
      </c>
      <c r="AF6" s="95">
        <f>IF(Q6=0,"",IF(AE6=0,"",(AE6/Q6)))</f>
        <v>0.076923076923077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4</v>
      </c>
      <c r="BG6" s="113">
        <f>IF(Q6=0,"",IF(BF6=0,"",(BF6/Q6)))</f>
        <v>0.30769230769231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5</v>
      </c>
      <c r="BP6" s="120">
        <f>IF(Q6=0,"",IF(BO6=0,"",(BO6/Q6)))</f>
        <v>0.38461538461538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0.23076923076923</v>
      </c>
      <c r="BZ6" s="128">
        <v>1</v>
      </c>
      <c r="CA6" s="129">
        <f>IFERROR(BZ6/BX6,"-")</f>
        <v>0.33333333333333</v>
      </c>
      <c r="CB6" s="130">
        <v>8000</v>
      </c>
      <c r="CC6" s="131">
        <f>IFERROR(CB6/BX6,"-")</f>
        <v>2666.6666666667</v>
      </c>
      <c r="CD6" s="132"/>
      <c r="CE6" s="132">
        <v>1</v>
      </c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8000</v>
      </c>
      <c r="CR6" s="141">
        <v>8000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66</v>
      </c>
      <c r="F7" s="189" t="s">
        <v>67</v>
      </c>
      <c r="G7" s="189" t="s">
        <v>61</v>
      </c>
      <c r="H7" s="89"/>
      <c r="I7" s="89" t="s">
        <v>63</v>
      </c>
      <c r="J7" s="89"/>
      <c r="K7" s="181"/>
      <c r="L7" s="80">
        <v>0</v>
      </c>
      <c r="M7" s="80">
        <v>0</v>
      </c>
      <c r="N7" s="80">
        <v>24</v>
      </c>
      <c r="O7" s="91">
        <v>5</v>
      </c>
      <c r="P7" s="92">
        <v>0</v>
      </c>
      <c r="Q7" s="93">
        <f>O7+P7</f>
        <v>5</v>
      </c>
      <c r="R7" s="81">
        <f>IFERROR(Q7/N7,"-")</f>
        <v>0.20833333333333</v>
      </c>
      <c r="S7" s="80">
        <v>0</v>
      </c>
      <c r="T7" s="80">
        <v>1</v>
      </c>
      <c r="U7" s="81">
        <f>IFERROR(T7/(Q7),"-")</f>
        <v>0.2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</v>
      </c>
      <c r="BP7" s="120">
        <f>IF(Q7=0,"",IF(BO7=0,"",(BO7/Q7)))</f>
        <v>0.6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0.2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68</v>
      </c>
      <c r="C8" s="189" t="s">
        <v>58</v>
      </c>
      <c r="D8" s="189"/>
      <c r="E8" s="189" t="s">
        <v>69</v>
      </c>
      <c r="F8" s="189" t="s">
        <v>70</v>
      </c>
      <c r="G8" s="189" t="s">
        <v>61</v>
      </c>
      <c r="H8" s="89"/>
      <c r="I8" s="89" t="s">
        <v>63</v>
      </c>
      <c r="J8" s="89"/>
      <c r="K8" s="181"/>
      <c r="L8" s="80">
        <v>0</v>
      </c>
      <c r="M8" s="80">
        <v>0</v>
      </c>
      <c r="N8" s="80">
        <v>32</v>
      </c>
      <c r="O8" s="91">
        <v>1</v>
      </c>
      <c r="P8" s="92">
        <v>0</v>
      </c>
      <c r="Q8" s="93">
        <f>O8+P8</f>
        <v>1</v>
      </c>
      <c r="R8" s="81">
        <f>IFERROR(Q8/N8,"-")</f>
        <v>0.03125</v>
      </c>
      <c r="S8" s="80">
        <v>0</v>
      </c>
      <c r="T8" s="80">
        <v>1</v>
      </c>
      <c r="U8" s="81">
        <f>IFERROR(T8/(Q8),"-")</f>
        <v>1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1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71</v>
      </c>
      <c r="C9" s="189" t="s">
        <v>58</v>
      </c>
      <c r="D9" s="189"/>
      <c r="E9" s="189" t="s">
        <v>72</v>
      </c>
      <c r="F9" s="189" t="s">
        <v>60</v>
      </c>
      <c r="G9" s="189" t="s">
        <v>61</v>
      </c>
      <c r="H9" s="89"/>
      <c r="I9" s="89" t="s">
        <v>63</v>
      </c>
      <c r="J9" s="89"/>
      <c r="K9" s="181"/>
      <c r="L9" s="80">
        <v>0</v>
      </c>
      <c r="M9" s="80">
        <v>0</v>
      </c>
      <c r="N9" s="80">
        <v>35</v>
      </c>
      <c r="O9" s="91">
        <v>1</v>
      </c>
      <c r="P9" s="92">
        <v>0</v>
      </c>
      <c r="Q9" s="93">
        <f>O9+P9</f>
        <v>1</v>
      </c>
      <c r="R9" s="81">
        <f>IFERROR(Q9/N9,"-")</f>
        <v>0.028571428571429</v>
      </c>
      <c r="S9" s="80">
        <v>0</v>
      </c>
      <c r="T9" s="80">
        <v>1</v>
      </c>
      <c r="U9" s="81">
        <f>IFERROR(T9/(Q9),"-")</f>
        <v>1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1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73</v>
      </c>
      <c r="C10" s="189" t="s">
        <v>58</v>
      </c>
      <c r="D10" s="189"/>
      <c r="E10" s="189" t="s">
        <v>74</v>
      </c>
      <c r="F10" s="189" t="s">
        <v>75</v>
      </c>
      <c r="G10" s="189" t="s">
        <v>61</v>
      </c>
      <c r="H10" s="89"/>
      <c r="I10" s="89" t="s">
        <v>63</v>
      </c>
      <c r="J10" s="89"/>
      <c r="K10" s="181"/>
      <c r="L10" s="80">
        <v>0</v>
      </c>
      <c r="M10" s="80">
        <v>0</v>
      </c>
      <c r="N10" s="80">
        <v>45</v>
      </c>
      <c r="O10" s="91">
        <v>3</v>
      </c>
      <c r="P10" s="92">
        <v>0</v>
      </c>
      <c r="Q10" s="93">
        <f>O10+P10</f>
        <v>3</v>
      </c>
      <c r="R10" s="81">
        <f>IFERROR(Q10/N10,"-")</f>
        <v>0.066666666666667</v>
      </c>
      <c r="S10" s="80">
        <v>0</v>
      </c>
      <c r="T10" s="80">
        <v>1</v>
      </c>
      <c r="U10" s="81">
        <f>IFERROR(T10/(Q10),"-")</f>
        <v>0.33333333333333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0.33333333333333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0.66666666666667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76</v>
      </c>
      <c r="C11" s="189" t="s">
        <v>58</v>
      </c>
      <c r="D11" s="189"/>
      <c r="E11" s="189" t="s">
        <v>77</v>
      </c>
      <c r="F11" s="189" t="s">
        <v>77</v>
      </c>
      <c r="G11" s="189" t="s">
        <v>78</v>
      </c>
      <c r="H11" s="89"/>
      <c r="I11" s="89"/>
      <c r="J11" s="89"/>
      <c r="K11" s="181"/>
      <c r="L11" s="80">
        <v>0</v>
      </c>
      <c r="M11" s="80">
        <v>0</v>
      </c>
      <c r="N11" s="80">
        <v>89</v>
      </c>
      <c r="O11" s="91">
        <v>22</v>
      </c>
      <c r="P11" s="92">
        <v>0</v>
      </c>
      <c r="Q11" s="93">
        <f>O11+P11</f>
        <v>22</v>
      </c>
      <c r="R11" s="81">
        <f>IFERROR(Q11/N11,"-")</f>
        <v>0.24719101123596</v>
      </c>
      <c r="S11" s="80">
        <v>4</v>
      </c>
      <c r="T11" s="80">
        <v>3</v>
      </c>
      <c r="U11" s="81">
        <f>IFERROR(T11/(Q11),"-")</f>
        <v>0.13636363636364</v>
      </c>
      <c r="V11" s="82"/>
      <c r="W11" s="83">
        <v>5</v>
      </c>
      <c r="X11" s="81">
        <f>IF(Q11=0,"-",W11/Q11)</f>
        <v>0.22727272727273</v>
      </c>
      <c r="Y11" s="186">
        <v>398000</v>
      </c>
      <c r="Z11" s="187">
        <f>IFERROR(Y11/Q11,"-")</f>
        <v>18090.909090909</v>
      </c>
      <c r="AA11" s="187">
        <f>IFERROR(Y11/W11,"-")</f>
        <v>79600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0.045454545454545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10</v>
      </c>
      <c r="BP11" s="120">
        <f>IF(Q11=0,"",IF(BO11=0,"",(BO11/Q11)))</f>
        <v>0.45454545454545</v>
      </c>
      <c r="BQ11" s="121">
        <v>3</v>
      </c>
      <c r="BR11" s="122">
        <f>IFERROR(BQ11/BO11,"-")</f>
        <v>0.3</v>
      </c>
      <c r="BS11" s="123">
        <v>27000</v>
      </c>
      <c r="BT11" s="124">
        <f>IFERROR(BS11/BO11,"-")</f>
        <v>2700</v>
      </c>
      <c r="BU11" s="125"/>
      <c r="BV11" s="125">
        <v>2</v>
      </c>
      <c r="BW11" s="125">
        <v>1</v>
      </c>
      <c r="BX11" s="126">
        <v>10</v>
      </c>
      <c r="BY11" s="127">
        <f>IF(Q11=0,"",IF(BX11=0,"",(BX11/Q11)))</f>
        <v>0.45454545454545</v>
      </c>
      <c r="BZ11" s="128">
        <v>5</v>
      </c>
      <c r="CA11" s="129">
        <f>IFERROR(BZ11/BX11,"-")</f>
        <v>0.5</v>
      </c>
      <c r="CB11" s="130">
        <v>459000</v>
      </c>
      <c r="CC11" s="131">
        <f>IFERROR(CB11/BX11,"-")</f>
        <v>45900</v>
      </c>
      <c r="CD11" s="132">
        <v>1</v>
      </c>
      <c r="CE11" s="132">
        <v>1</v>
      </c>
      <c r="CF11" s="132">
        <v>3</v>
      </c>
      <c r="CG11" s="133">
        <v>1</v>
      </c>
      <c r="CH11" s="134">
        <f>IF(Q11=0,"",IF(CG11=0,"",(CG11/Q11)))</f>
        <v>0.045454545454545</v>
      </c>
      <c r="CI11" s="135">
        <v>1</v>
      </c>
      <c r="CJ11" s="136">
        <f>IFERROR(CI11/CG11,"-")</f>
        <v>1</v>
      </c>
      <c r="CK11" s="137">
        <v>43000</v>
      </c>
      <c r="CL11" s="138">
        <f>IFERROR(CK11/CG11,"-")</f>
        <v>43000</v>
      </c>
      <c r="CM11" s="139"/>
      <c r="CN11" s="139"/>
      <c r="CO11" s="139">
        <v>1</v>
      </c>
      <c r="CP11" s="140">
        <v>5</v>
      </c>
      <c r="CQ11" s="141">
        <v>398000</v>
      </c>
      <c r="CR11" s="141">
        <v>318000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>
        <f>AC12</f>
        <v>1.525</v>
      </c>
      <c r="B12" s="189" t="s">
        <v>79</v>
      </c>
      <c r="C12" s="189" t="s">
        <v>58</v>
      </c>
      <c r="D12" s="189"/>
      <c r="E12" s="189" t="s">
        <v>59</v>
      </c>
      <c r="F12" s="189" t="s">
        <v>60</v>
      </c>
      <c r="G12" s="189" t="s">
        <v>61</v>
      </c>
      <c r="H12" s="89" t="s">
        <v>80</v>
      </c>
      <c r="I12" s="89" t="s">
        <v>81</v>
      </c>
      <c r="J12" s="89" t="s">
        <v>82</v>
      </c>
      <c r="K12" s="181">
        <v>280000</v>
      </c>
      <c r="L12" s="80">
        <v>0</v>
      </c>
      <c r="M12" s="80">
        <v>0</v>
      </c>
      <c r="N12" s="80">
        <v>81</v>
      </c>
      <c r="O12" s="91">
        <v>7</v>
      </c>
      <c r="P12" s="92">
        <v>0</v>
      </c>
      <c r="Q12" s="93">
        <f>O12+P12</f>
        <v>7</v>
      </c>
      <c r="R12" s="81">
        <f>IFERROR(Q12/N12,"-")</f>
        <v>0.08641975308642</v>
      </c>
      <c r="S12" s="80">
        <v>1</v>
      </c>
      <c r="T12" s="80">
        <v>2</v>
      </c>
      <c r="U12" s="81">
        <f>IFERROR(T12/(Q12),"-")</f>
        <v>0.28571428571429</v>
      </c>
      <c r="V12" s="82">
        <f>IFERROR(K12/SUM(Q12:Q19),"-")</f>
        <v>8750</v>
      </c>
      <c r="W12" s="83">
        <v>3</v>
      </c>
      <c r="X12" s="81">
        <f>IF(Q12=0,"-",W12/Q12)</f>
        <v>0.42857142857143</v>
      </c>
      <c r="Y12" s="186">
        <v>424000</v>
      </c>
      <c r="Z12" s="187">
        <f>IFERROR(Y12/Q12,"-")</f>
        <v>60571.428571429</v>
      </c>
      <c r="AA12" s="187">
        <f>IFERROR(Y12/W12,"-")</f>
        <v>141333.33333333</v>
      </c>
      <c r="AB12" s="181">
        <f>SUM(Y12:Y19)-SUM(K12:K19)</f>
        <v>147000</v>
      </c>
      <c r="AC12" s="85">
        <f>SUM(Y12:Y19)/SUM(K12:K19)</f>
        <v>1.525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>
        <v>1</v>
      </c>
      <c r="AX12" s="107">
        <f>IF(Q12=0,"",IF(AW12=0,"",(AW12/Q12)))</f>
        <v>0.14285714285714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</v>
      </c>
      <c r="BG12" s="113">
        <f>IF(Q12=0,"",IF(BF12=0,"",(BF12/Q12)))</f>
        <v>0.14285714285714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>
        <v>3</v>
      </c>
      <c r="BY12" s="127">
        <f>IF(Q12=0,"",IF(BX12=0,"",(BX12/Q12)))</f>
        <v>0.42857142857143</v>
      </c>
      <c r="BZ12" s="128">
        <v>2</v>
      </c>
      <c r="CA12" s="129">
        <f>IFERROR(BZ12/BX12,"-")</f>
        <v>0.66666666666667</v>
      </c>
      <c r="CB12" s="130">
        <v>307000</v>
      </c>
      <c r="CC12" s="131">
        <f>IFERROR(CB12/BX12,"-")</f>
        <v>102333.33333333</v>
      </c>
      <c r="CD12" s="132"/>
      <c r="CE12" s="132"/>
      <c r="CF12" s="132">
        <v>2</v>
      </c>
      <c r="CG12" s="133">
        <v>2</v>
      </c>
      <c r="CH12" s="134">
        <f>IF(Q12=0,"",IF(CG12=0,"",(CG12/Q12)))</f>
        <v>0.28571428571429</v>
      </c>
      <c r="CI12" s="135">
        <v>1</v>
      </c>
      <c r="CJ12" s="136">
        <f>IFERROR(CI12/CG12,"-")</f>
        <v>0.5</v>
      </c>
      <c r="CK12" s="137">
        <v>122000</v>
      </c>
      <c r="CL12" s="138">
        <f>IFERROR(CK12/CG12,"-")</f>
        <v>61000</v>
      </c>
      <c r="CM12" s="139"/>
      <c r="CN12" s="139"/>
      <c r="CO12" s="139">
        <v>1</v>
      </c>
      <c r="CP12" s="140">
        <v>3</v>
      </c>
      <c r="CQ12" s="141">
        <v>424000</v>
      </c>
      <c r="CR12" s="141">
        <v>259000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83</v>
      </c>
      <c r="C13" s="189" t="s">
        <v>58</v>
      </c>
      <c r="D13" s="189"/>
      <c r="E13" s="189" t="s">
        <v>59</v>
      </c>
      <c r="F13" s="189" t="s">
        <v>60</v>
      </c>
      <c r="G13" s="189" t="s">
        <v>78</v>
      </c>
      <c r="H13" s="89"/>
      <c r="I13" s="89"/>
      <c r="J13" s="89"/>
      <c r="K13" s="181"/>
      <c r="L13" s="80">
        <v>0</v>
      </c>
      <c r="M13" s="80">
        <v>0</v>
      </c>
      <c r="N13" s="80">
        <v>13</v>
      </c>
      <c r="O13" s="91">
        <v>5</v>
      </c>
      <c r="P13" s="92">
        <v>0</v>
      </c>
      <c r="Q13" s="93">
        <f>O13+P13</f>
        <v>5</v>
      </c>
      <c r="R13" s="81">
        <f>IFERROR(Q13/N13,"-")</f>
        <v>0.38461538461538</v>
      </c>
      <c r="S13" s="80">
        <v>1</v>
      </c>
      <c r="T13" s="80">
        <v>0</v>
      </c>
      <c r="U13" s="81">
        <f>IFERROR(T13/(Q13),"-")</f>
        <v>0</v>
      </c>
      <c r="V13" s="82"/>
      <c r="W13" s="83">
        <v>1</v>
      </c>
      <c r="X13" s="81">
        <f>IF(Q13=0,"-",W13/Q13)</f>
        <v>0.2</v>
      </c>
      <c r="Y13" s="186">
        <v>3000</v>
      </c>
      <c r="Z13" s="187">
        <f>IFERROR(Y13/Q13,"-")</f>
        <v>600</v>
      </c>
      <c r="AA13" s="187">
        <f>IFERROR(Y13/W13,"-")</f>
        <v>3000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0.4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0.4</v>
      </c>
      <c r="BQ13" s="121">
        <v>1</v>
      </c>
      <c r="BR13" s="122">
        <f>IFERROR(BQ13/BO13,"-")</f>
        <v>0.5</v>
      </c>
      <c r="BS13" s="123">
        <v>3000</v>
      </c>
      <c r="BT13" s="124">
        <f>IFERROR(BS13/BO13,"-")</f>
        <v>1500</v>
      </c>
      <c r="BU13" s="125">
        <v>1</v>
      </c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0.2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1</v>
      </c>
      <c r="CQ13" s="141">
        <v>3000</v>
      </c>
      <c r="CR13" s="141">
        <v>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84</v>
      </c>
      <c r="C14" s="189" t="s">
        <v>58</v>
      </c>
      <c r="D14" s="189"/>
      <c r="E14" s="189" t="s">
        <v>66</v>
      </c>
      <c r="F14" s="189" t="s">
        <v>67</v>
      </c>
      <c r="G14" s="189" t="s">
        <v>85</v>
      </c>
      <c r="H14" s="89" t="s">
        <v>80</v>
      </c>
      <c r="I14" s="89" t="s">
        <v>81</v>
      </c>
      <c r="J14" s="89" t="s">
        <v>86</v>
      </c>
      <c r="K14" s="181"/>
      <c r="L14" s="80">
        <v>0</v>
      </c>
      <c r="M14" s="80">
        <v>0</v>
      </c>
      <c r="N14" s="80">
        <v>15</v>
      </c>
      <c r="O14" s="91">
        <v>0</v>
      </c>
      <c r="P14" s="92">
        <v>0</v>
      </c>
      <c r="Q14" s="93">
        <f>O14+P14</f>
        <v>0</v>
      </c>
      <c r="R14" s="81">
        <f>IFERROR(Q14/N14,"-")</f>
        <v>0</v>
      </c>
      <c r="S14" s="80">
        <v>0</v>
      </c>
      <c r="T14" s="80">
        <v>0</v>
      </c>
      <c r="U14" s="81" t="str">
        <f>IFERROR(T14/(Q14),"-")</f>
        <v>-</v>
      </c>
      <c r="V14" s="82"/>
      <c r="W14" s="83">
        <v>0</v>
      </c>
      <c r="X14" s="81" t="str">
        <f>IF(Q14=0,"-",W14/Q14)</f>
        <v>-</v>
      </c>
      <c r="Y14" s="186">
        <v>0</v>
      </c>
      <c r="Z14" s="187" t="str">
        <f>IFERROR(Y14/Q14,"-")</f>
        <v>-</v>
      </c>
      <c r="AA14" s="187" t="str">
        <f>IFERROR(Y14/W14,"-")</f>
        <v>-</v>
      </c>
      <c r="AB14" s="181"/>
      <c r="AC14" s="85"/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87</v>
      </c>
      <c r="C15" s="189" t="s">
        <v>58</v>
      </c>
      <c r="D15" s="189"/>
      <c r="E15" s="189" t="s">
        <v>66</v>
      </c>
      <c r="F15" s="189" t="s">
        <v>67</v>
      </c>
      <c r="G15" s="189" t="s">
        <v>78</v>
      </c>
      <c r="H15" s="89"/>
      <c r="I15" s="89"/>
      <c r="J15" s="89"/>
      <c r="K15" s="181"/>
      <c r="L15" s="80">
        <v>0</v>
      </c>
      <c r="M15" s="80">
        <v>0</v>
      </c>
      <c r="N15" s="80">
        <v>2</v>
      </c>
      <c r="O15" s="91">
        <v>3</v>
      </c>
      <c r="P15" s="92">
        <v>0</v>
      </c>
      <c r="Q15" s="93">
        <f>O15+P15</f>
        <v>3</v>
      </c>
      <c r="R15" s="81">
        <f>IFERROR(Q15/N15,"-")</f>
        <v>1.5</v>
      </c>
      <c r="S15" s="80">
        <v>0</v>
      </c>
      <c r="T15" s="80">
        <v>1</v>
      </c>
      <c r="U15" s="81">
        <f>IFERROR(T15/(Q15),"-")</f>
        <v>0.33333333333333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0.33333333333333</v>
      </c>
      <c r="BQ15" s="121">
        <v>1</v>
      </c>
      <c r="BR15" s="122">
        <f>IFERROR(BQ15/BO15,"-")</f>
        <v>1</v>
      </c>
      <c r="BS15" s="123">
        <v>75000</v>
      </c>
      <c r="BT15" s="124">
        <f>IFERROR(BS15/BO15,"-")</f>
        <v>75000</v>
      </c>
      <c r="BU15" s="125"/>
      <c r="BV15" s="125"/>
      <c r="BW15" s="125">
        <v>1</v>
      </c>
      <c r="BX15" s="126">
        <v>1</v>
      </c>
      <c r="BY15" s="127">
        <f>IF(Q15=0,"",IF(BX15=0,"",(BX15/Q15)))</f>
        <v>0.33333333333333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0.33333333333333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0</v>
      </c>
      <c r="CQ15" s="141">
        <v>0</v>
      </c>
      <c r="CR15" s="141">
        <v>75000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88</v>
      </c>
      <c r="C16" s="189" t="s">
        <v>58</v>
      </c>
      <c r="D16" s="189"/>
      <c r="E16" s="189" t="s">
        <v>69</v>
      </c>
      <c r="F16" s="189" t="s">
        <v>70</v>
      </c>
      <c r="G16" s="189" t="s">
        <v>61</v>
      </c>
      <c r="H16" s="89" t="s">
        <v>80</v>
      </c>
      <c r="I16" s="89" t="s">
        <v>81</v>
      </c>
      <c r="J16" s="89"/>
      <c r="K16" s="181"/>
      <c r="L16" s="80">
        <v>0</v>
      </c>
      <c r="M16" s="80">
        <v>0</v>
      </c>
      <c r="N16" s="80">
        <v>26</v>
      </c>
      <c r="O16" s="91">
        <v>2</v>
      </c>
      <c r="P16" s="92">
        <v>0</v>
      </c>
      <c r="Q16" s="93">
        <f>O16+P16</f>
        <v>2</v>
      </c>
      <c r="R16" s="81">
        <f>IFERROR(Q16/N16,"-")</f>
        <v>0.076923076923077</v>
      </c>
      <c r="S16" s="80">
        <v>0</v>
      </c>
      <c r="T16" s="80">
        <v>1</v>
      </c>
      <c r="U16" s="81">
        <f>IFERROR(T16/(Q16),"-")</f>
        <v>0.5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0.5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1</v>
      </c>
      <c r="BY16" s="127">
        <f>IF(Q16=0,"",IF(BX16=0,"",(BX16/Q16)))</f>
        <v>0.5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89</v>
      </c>
      <c r="C17" s="189" t="s">
        <v>58</v>
      </c>
      <c r="D17" s="189"/>
      <c r="E17" s="189" t="s">
        <v>69</v>
      </c>
      <c r="F17" s="189" t="s">
        <v>70</v>
      </c>
      <c r="G17" s="189" t="s">
        <v>78</v>
      </c>
      <c r="H17" s="89"/>
      <c r="I17" s="89"/>
      <c r="J17" s="89"/>
      <c r="K17" s="181"/>
      <c r="L17" s="80">
        <v>0</v>
      </c>
      <c r="M17" s="80">
        <v>0</v>
      </c>
      <c r="N17" s="80">
        <v>9</v>
      </c>
      <c r="O17" s="91">
        <v>3</v>
      </c>
      <c r="P17" s="92">
        <v>0</v>
      </c>
      <c r="Q17" s="93">
        <f>O17+P17</f>
        <v>3</v>
      </c>
      <c r="R17" s="81">
        <f>IFERROR(Q17/N17,"-")</f>
        <v>0.33333333333333</v>
      </c>
      <c r="S17" s="80">
        <v>0</v>
      </c>
      <c r="T17" s="80">
        <v>0</v>
      </c>
      <c r="U17" s="81">
        <f>IFERROR(T17/(Q17),"-")</f>
        <v>0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>
        <v>2</v>
      </c>
      <c r="BY17" s="127">
        <f>IF(Q17=0,"",IF(BX17=0,"",(BX17/Q17)))</f>
        <v>0.66666666666667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>
        <v>1</v>
      </c>
      <c r="CH17" s="134">
        <f>IF(Q17=0,"",IF(CG17=0,"",(CG17/Q17)))</f>
        <v>0.33333333333333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90</v>
      </c>
      <c r="C18" s="189" t="s">
        <v>58</v>
      </c>
      <c r="D18" s="189"/>
      <c r="E18" s="189" t="s">
        <v>72</v>
      </c>
      <c r="F18" s="189" t="s">
        <v>60</v>
      </c>
      <c r="G18" s="189" t="s">
        <v>85</v>
      </c>
      <c r="H18" s="89" t="s">
        <v>80</v>
      </c>
      <c r="I18" s="89" t="s">
        <v>81</v>
      </c>
      <c r="J18" s="89"/>
      <c r="K18" s="181"/>
      <c r="L18" s="80">
        <v>0</v>
      </c>
      <c r="M18" s="80">
        <v>0</v>
      </c>
      <c r="N18" s="80">
        <v>34</v>
      </c>
      <c r="O18" s="91">
        <v>4</v>
      </c>
      <c r="P18" s="92">
        <v>0</v>
      </c>
      <c r="Q18" s="93">
        <f>O18+P18</f>
        <v>4</v>
      </c>
      <c r="R18" s="81">
        <f>IFERROR(Q18/N18,"-")</f>
        <v>0.11764705882353</v>
      </c>
      <c r="S18" s="80">
        <v>0</v>
      </c>
      <c r="T18" s="80">
        <v>1</v>
      </c>
      <c r="U18" s="81">
        <f>IFERROR(T18/(Q18),"-")</f>
        <v>0.25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0.25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2</v>
      </c>
      <c r="BP18" s="120">
        <f>IF(Q18=0,"",IF(BO18=0,"",(BO18/Q18)))</f>
        <v>0.5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91</v>
      </c>
      <c r="C19" s="189" t="s">
        <v>58</v>
      </c>
      <c r="D19" s="189"/>
      <c r="E19" s="189" t="s">
        <v>72</v>
      </c>
      <c r="F19" s="189" t="s">
        <v>60</v>
      </c>
      <c r="G19" s="189" t="s">
        <v>78</v>
      </c>
      <c r="H19" s="89"/>
      <c r="I19" s="89"/>
      <c r="J19" s="89"/>
      <c r="K19" s="181"/>
      <c r="L19" s="80">
        <v>0</v>
      </c>
      <c r="M19" s="80">
        <v>0</v>
      </c>
      <c r="N19" s="80">
        <v>13</v>
      </c>
      <c r="O19" s="91">
        <v>8</v>
      </c>
      <c r="P19" s="92">
        <v>0</v>
      </c>
      <c r="Q19" s="93">
        <f>O19+P19</f>
        <v>8</v>
      </c>
      <c r="R19" s="81">
        <f>IFERROR(Q19/N19,"-")</f>
        <v>0.61538461538462</v>
      </c>
      <c r="S19" s="80">
        <v>0</v>
      </c>
      <c r="T19" s="80">
        <v>1</v>
      </c>
      <c r="U19" s="81">
        <f>IFERROR(T19/(Q19),"-")</f>
        <v>0.125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2</v>
      </c>
      <c r="BP19" s="120">
        <f>IF(Q19=0,"",IF(BO19=0,"",(BO19/Q19)))</f>
        <v>0.25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3</v>
      </c>
      <c r="BY19" s="127">
        <f>IF(Q19=0,"",IF(BX19=0,"",(BX19/Q19)))</f>
        <v>0.375</v>
      </c>
      <c r="BZ19" s="128">
        <v>1</v>
      </c>
      <c r="CA19" s="129">
        <f>IFERROR(BZ19/BX19,"-")</f>
        <v>0.33333333333333</v>
      </c>
      <c r="CB19" s="130">
        <v>55000</v>
      </c>
      <c r="CC19" s="131">
        <f>IFERROR(CB19/BX19,"-")</f>
        <v>18333.333333333</v>
      </c>
      <c r="CD19" s="132"/>
      <c r="CE19" s="132"/>
      <c r="CF19" s="132">
        <v>1</v>
      </c>
      <c r="CG19" s="133">
        <v>3</v>
      </c>
      <c r="CH19" s="134">
        <f>IF(Q19=0,"",IF(CG19=0,"",(CG19/Q19)))</f>
        <v>0.375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>
        <v>55000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0.6325</v>
      </c>
      <c r="B20" s="189" t="s">
        <v>92</v>
      </c>
      <c r="C20" s="189" t="s">
        <v>58</v>
      </c>
      <c r="D20" s="189"/>
      <c r="E20" s="189" t="s">
        <v>93</v>
      </c>
      <c r="F20" s="189" t="s">
        <v>94</v>
      </c>
      <c r="G20" s="189" t="s">
        <v>61</v>
      </c>
      <c r="H20" s="89" t="s">
        <v>95</v>
      </c>
      <c r="I20" s="89" t="s">
        <v>96</v>
      </c>
      <c r="J20" s="89" t="s">
        <v>97</v>
      </c>
      <c r="K20" s="181">
        <v>400000</v>
      </c>
      <c r="L20" s="80">
        <v>0</v>
      </c>
      <c r="M20" s="80">
        <v>0</v>
      </c>
      <c r="N20" s="80">
        <v>96</v>
      </c>
      <c r="O20" s="91">
        <v>15</v>
      </c>
      <c r="P20" s="92">
        <v>0</v>
      </c>
      <c r="Q20" s="93">
        <f>O20+P20</f>
        <v>15</v>
      </c>
      <c r="R20" s="81">
        <f>IFERROR(Q20/N20,"-")</f>
        <v>0.15625</v>
      </c>
      <c r="S20" s="80">
        <v>0</v>
      </c>
      <c r="T20" s="80">
        <v>6</v>
      </c>
      <c r="U20" s="81">
        <f>IFERROR(T20/(Q20),"-")</f>
        <v>0.4</v>
      </c>
      <c r="V20" s="82">
        <f>IFERROR(K20/SUM(Q20:Q24),"-")</f>
        <v>6250</v>
      </c>
      <c r="W20" s="83">
        <v>2</v>
      </c>
      <c r="X20" s="81">
        <f>IF(Q20=0,"-",W20/Q20)</f>
        <v>0.13333333333333</v>
      </c>
      <c r="Y20" s="186">
        <v>38000</v>
      </c>
      <c r="Z20" s="187">
        <f>IFERROR(Y20/Q20,"-")</f>
        <v>2533.3333333333</v>
      </c>
      <c r="AA20" s="187">
        <f>IFERROR(Y20/W20,"-")</f>
        <v>19000</v>
      </c>
      <c r="AB20" s="181">
        <f>SUM(Y20:Y24)-SUM(K20:K24)</f>
        <v>-147000</v>
      </c>
      <c r="AC20" s="85">
        <f>SUM(Y20:Y24)/SUM(K20:K24)</f>
        <v>0.6325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2</v>
      </c>
      <c r="AO20" s="101">
        <f>IF(Q20=0,"",IF(AN20=0,"",(AN20/Q20)))</f>
        <v>0.13333333333333</v>
      </c>
      <c r="AP20" s="100">
        <v>1</v>
      </c>
      <c r="AQ20" s="102">
        <f>IFERROR(AP20/AN20,"-")</f>
        <v>0.5</v>
      </c>
      <c r="AR20" s="103">
        <v>23000</v>
      </c>
      <c r="AS20" s="104">
        <f>IFERROR(AR20/AN20,"-")</f>
        <v>11500</v>
      </c>
      <c r="AT20" s="105"/>
      <c r="AU20" s="105"/>
      <c r="AV20" s="105">
        <v>1</v>
      </c>
      <c r="AW20" s="106">
        <v>1</v>
      </c>
      <c r="AX20" s="107">
        <f>IF(Q20=0,"",IF(AW20=0,"",(AW20/Q20)))</f>
        <v>0.066666666666667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2</v>
      </c>
      <c r="BG20" s="113">
        <f>IF(Q20=0,"",IF(BF20=0,"",(BF20/Q20)))</f>
        <v>0.13333333333333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7</v>
      </c>
      <c r="BP20" s="120">
        <f>IF(Q20=0,"",IF(BO20=0,"",(BO20/Q20)))</f>
        <v>0.46666666666667</v>
      </c>
      <c r="BQ20" s="121">
        <v>2</v>
      </c>
      <c r="BR20" s="122">
        <f>IFERROR(BQ20/BO20,"-")</f>
        <v>0.28571428571429</v>
      </c>
      <c r="BS20" s="123">
        <v>15000</v>
      </c>
      <c r="BT20" s="124">
        <f>IFERROR(BS20/BO20,"-")</f>
        <v>2142.8571428571</v>
      </c>
      <c r="BU20" s="125">
        <v>2</v>
      </c>
      <c r="BV20" s="125"/>
      <c r="BW20" s="125"/>
      <c r="BX20" s="126">
        <v>2</v>
      </c>
      <c r="BY20" s="127">
        <f>IF(Q20=0,"",IF(BX20=0,"",(BX20/Q20)))</f>
        <v>0.13333333333333</v>
      </c>
      <c r="BZ20" s="128">
        <v>1</v>
      </c>
      <c r="CA20" s="129">
        <f>IFERROR(BZ20/BX20,"-")</f>
        <v>0.5</v>
      </c>
      <c r="CB20" s="130">
        <v>33000</v>
      </c>
      <c r="CC20" s="131">
        <f>IFERROR(CB20/BX20,"-")</f>
        <v>16500</v>
      </c>
      <c r="CD20" s="132"/>
      <c r="CE20" s="132"/>
      <c r="CF20" s="132">
        <v>1</v>
      </c>
      <c r="CG20" s="133">
        <v>1</v>
      </c>
      <c r="CH20" s="134">
        <f>IF(Q20=0,"",IF(CG20=0,"",(CG20/Q20)))</f>
        <v>0.066666666666667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2</v>
      </c>
      <c r="CQ20" s="141">
        <v>38000</v>
      </c>
      <c r="CR20" s="141">
        <v>33000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98</v>
      </c>
      <c r="C21" s="189" t="s">
        <v>58</v>
      </c>
      <c r="D21" s="189"/>
      <c r="E21" s="189" t="s">
        <v>99</v>
      </c>
      <c r="F21" s="189" t="s">
        <v>100</v>
      </c>
      <c r="G21" s="189" t="s">
        <v>61</v>
      </c>
      <c r="H21" s="89"/>
      <c r="I21" s="89" t="s">
        <v>96</v>
      </c>
      <c r="J21" s="89"/>
      <c r="K21" s="181"/>
      <c r="L21" s="80">
        <v>0</v>
      </c>
      <c r="M21" s="80">
        <v>0</v>
      </c>
      <c r="N21" s="80">
        <v>106</v>
      </c>
      <c r="O21" s="91">
        <v>5</v>
      </c>
      <c r="P21" s="92">
        <v>0</v>
      </c>
      <c r="Q21" s="93">
        <f>O21+P21</f>
        <v>5</v>
      </c>
      <c r="R21" s="81">
        <f>IFERROR(Q21/N21,"-")</f>
        <v>0.047169811320755</v>
      </c>
      <c r="S21" s="80">
        <v>0</v>
      </c>
      <c r="T21" s="80">
        <v>1</v>
      </c>
      <c r="U21" s="81">
        <f>IFERROR(T21/(Q21),"-")</f>
        <v>0.2</v>
      </c>
      <c r="V21" s="82"/>
      <c r="W21" s="83">
        <v>1</v>
      </c>
      <c r="X21" s="81">
        <f>IF(Q21=0,"-",W21/Q21)</f>
        <v>0.2</v>
      </c>
      <c r="Y21" s="186">
        <v>33000</v>
      </c>
      <c r="Z21" s="187">
        <f>IFERROR(Y21/Q21,"-")</f>
        <v>6600</v>
      </c>
      <c r="AA21" s="187">
        <f>IFERROR(Y21/W21,"-")</f>
        <v>33000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3</v>
      </c>
      <c r="BP21" s="120">
        <f>IF(Q21=0,"",IF(BO21=0,"",(BO21/Q21)))</f>
        <v>0.6</v>
      </c>
      <c r="BQ21" s="121">
        <v>1</v>
      </c>
      <c r="BR21" s="122">
        <f>IFERROR(BQ21/BO21,"-")</f>
        <v>0.33333333333333</v>
      </c>
      <c r="BS21" s="123">
        <v>33000</v>
      </c>
      <c r="BT21" s="124">
        <f>IFERROR(BS21/BO21,"-")</f>
        <v>11000</v>
      </c>
      <c r="BU21" s="125"/>
      <c r="BV21" s="125"/>
      <c r="BW21" s="125">
        <v>1</v>
      </c>
      <c r="BX21" s="126">
        <v>1</v>
      </c>
      <c r="BY21" s="127">
        <f>IF(Q21=0,"",IF(BX21=0,"",(BX21/Q21)))</f>
        <v>0.2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>
        <v>1</v>
      </c>
      <c r="CH21" s="134">
        <f>IF(Q21=0,"",IF(CG21=0,"",(CG21/Q21)))</f>
        <v>0.2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1</v>
      </c>
      <c r="CQ21" s="141">
        <v>33000</v>
      </c>
      <c r="CR21" s="141">
        <v>33000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101</v>
      </c>
      <c r="C22" s="189" t="s">
        <v>58</v>
      </c>
      <c r="D22" s="189"/>
      <c r="E22" s="189" t="s">
        <v>102</v>
      </c>
      <c r="F22" s="189" t="s">
        <v>103</v>
      </c>
      <c r="G22" s="189" t="s">
        <v>61</v>
      </c>
      <c r="H22" s="89"/>
      <c r="I22" s="89" t="s">
        <v>96</v>
      </c>
      <c r="J22" s="89"/>
      <c r="K22" s="181"/>
      <c r="L22" s="80">
        <v>0</v>
      </c>
      <c r="M22" s="80">
        <v>0</v>
      </c>
      <c r="N22" s="80">
        <v>84</v>
      </c>
      <c r="O22" s="91">
        <v>8</v>
      </c>
      <c r="P22" s="92">
        <v>0</v>
      </c>
      <c r="Q22" s="93">
        <f>O22+P22</f>
        <v>8</v>
      </c>
      <c r="R22" s="81">
        <f>IFERROR(Q22/N22,"-")</f>
        <v>0.095238095238095</v>
      </c>
      <c r="S22" s="80">
        <v>1</v>
      </c>
      <c r="T22" s="80">
        <v>1</v>
      </c>
      <c r="U22" s="81">
        <f>IFERROR(T22/(Q22),"-")</f>
        <v>0.125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0.125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5</v>
      </c>
      <c r="BP22" s="120">
        <f>IF(Q22=0,"",IF(BO22=0,"",(BO22/Q22)))</f>
        <v>0.625</v>
      </c>
      <c r="BQ22" s="121">
        <v>4</v>
      </c>
      <c r="BR22" s="122">
        <f>IFERROR(BQ22/BO22,"-")</f>
        <v>0.8</v>
      </c>
      <c r="BS22" s="123">
        <v>133000</v>
      </c>
      <c r="BT22" s="124">
        <f>IFERROR(BS22/BO22,"-")</f>
        <v>26600</v>
      </c>
      <c r="BU22" s="125">
        <v>1</v>
      </c>
      <c r="BV22" s="125"/>
      <c r="BW22" s="125">
        <v>3</v>
      </c>
      <c r="BX22" s="126">
        <v>2</v>
      </c>
      <c r="BY22" s="127">
        <f>IF(Q22=0,"",IF(BX22=0,"",(BX22/Q22)))</f>
        <v>0.25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>
        <v>92000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104</v>
      </c>
      <c r="C23" s="189" t="s">
        <v>58</v>
      </c>
      <c r="D23" s="189"/>
      <c r="E23" s="189" t="s">
        <v>105</v>
      </c>
      <c r="F23" s="189" t="s">
        <v>106</v>
      </c>
      <c r="G23" s="189" t="s">
        <v>61</v>
      </c>
      <c r="H23" s="89"/>
      <c r="I23" s="89" t="s">
        <v>96</v>
      </c>
      <c r="J23" s="89"/>
      <c r="K23" s="181"/>
      <c r="L23" s="80">
        <v>0</v>
      </c>
      <c r="M23" s="80">
        <v>0</v>
      </c>
      <c r="N23" s="80">
        <v>68</v>
      </c>
      <c r="O23" s="91">
        <v>6</v>
      </c>
      <c r="P23" s="92">
        <v>0</v>
      </c>
      <c r="Q23" s="93">
        <f>O23+P23</f>
        <v>6</v>
      </c>
      <c r="R23" s="81">
        <f>IFERROR(Q23/N23,"-")</f>
        <v>0.088235294117647</v>
      </c>
      <c r="S23" s="80">
        <v>0</v>
      </c>
      <c r="T23" s="80">
        <v>1</v>
      </c>
      <c r="U23" s="81">
        <f>IFERROR(T23/(Q23),"-")</f>
        <v>0.16666666666667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0.16666666666667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4</v>
      </c>
      <c r="BY23" s="127">
        <f>IF(Q23=0,"",IF(BX23=0,"",(BX23/Q23)))</f>
        <v>0.66666666666667</v>
      </c>
      <c r="BZ23" s="128">
        <v>1</v>
      </c>
      <c r="CA23" s="129">
        <f>IFERROR(BZ23/BX23,"-")</f>
        <v>0.25</v>
      </c>
      <c r="CB23" s="130">
        <v>16000</v>
      </c>
      <c r="CC23" s="131">
        <f>IFERROR(CB23/BX23,"-")</f>
        <v>4000</v>
      </c>
      <c r="CD23" s="132"/>
      <c r="CE23" s="132"/>
      <c r="CF23" s="132">
        <v>1</v>
      </c>
      <c r="CG23" s="133">
        <v>1</v>
      </c>
      <c r="CH23" s="134">
        <f>IF(Q23=0,"",IF(CG23=0,"",(CG23/Q23)))</f>
        <v>0.16666666666667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>
        <v>16000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107</v>
      </c>
      <c r="C24" s="189" t="s">
        <v>58</v>
      </c>
      <c r="D24" s="189"/>
      <c r="E24" s="189" t="s">
        <v>77</v>
      </c>
      <c r="F24" s="189" t="s">
        <v>77</v>
      </c>
      <c r="G24" s="189" t="s">
        <v>78</v>
      </c>
      <c r="H24" s="89"/>
      <c r="I24" s="89"/>
      <c r="J24" s="89"/>
      <c r="K24" s="181"/>
      <c r="L24" s="80">
        <v>0</v>
      </c>
      <c r="M24" s="80">
        <v>0</v>
      </c>
      <c r="N24" s="80">
        <v>60</v>
      </c>
      <c r="O24" s="91">
        <v>30</v>
      </c>
      <c r="P24" s="92">
        <v>0</v>
      </c>
      <c r="Q24" s="93">
        <f>O24+P24</f>
        <v>30</v>
      </c>
      <c r="R24" s="81">
        <f>IFERROR(Q24/N24,"-")</f>
        <v>0.5</v>
      </c>
      <c r="S24" s="80">
        <v>3</v>
      </c>
      <c r="T24" s="80">
        <v>4</v>
      </c>
      <c r="U24" s="81">
        <f>IFERROR(T24/(Q24),"-")</f>
        <v>0.13333333333333</v>
      </c>
      <c r="V24" s="82"/>
      <c r="W24" s="83">
        <v>2</v>
      </c>
      <c r="X24" s="81">
        <f>IF(Q24=0,"-",W24/Q24)</f>
        <v>0.066666666666667</v>
      </c>
      <c r="Y24" s="186">
        <v>182000</v>
      </c>
      <c r="Z24" s="187">
        <f>IFERROR(Y24/Q24,"-")</f>
        <v>6066.6666666667</v>
      </c>
      <c r="AA24" s="187">
        <f>IFERROR(Y24/W24,"-")</f>
        <v>91000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4</v>
      </c>
      <c r="BG24" s="113">
        <f>IF(Q24=0,"",IF(BF24=0,"",(BF24/Q24)))</f>
        <v>0.13333333333333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11</v>
      </c>
      <c r="BP24" s="120">
        <f>IF(Q24=0,"",IF(BO24=0,"",(BO24/Q24)))</f>
        <v>0.36666666666667</v>
      </c>
      <c r="BQ24" s="121">
        <v>2</v>
      </c>
      <c r="BR24" s="122">
        <f>IFERROR(BQ24/BO24,"-")</f>
        <v>0.18181818181818</v>
      </c>
      <c r="BS24" s="123">
        <v>176000</v>
      </c>
      <c r="BT24" s="124">
        <f>IFERROR(BS24/BO24,"-")</f>
        <v>16000</v>
      </c>
      <c r="BU24" s="125">
        <v>1</v>
      </c>
      <c r="BV24" s="125"/>
      <c r="BW24" s="125">
        <v>1</v>
      </c>
      <c r="BX24" s="126">
        <v>10</v>
      </c>
      <c r="BY24" s="127">
        <f>IF(Q24=0,"",IF(BX24=0,"",(BX24/Q24)))</f>
        <v>0.33333333333333</v>
      </c>
      <c r="BZ24" s="128">
        <v>1</v>
      </c>
      <c r="CA24" s="129">
        <f>IFERROR(BZ24/BX24,"-")</f>
        <v>0.1</v>
      </c>
      <c r="CB24" s="130">
        <v>12000</v>
      </c>
      <c r="CC24" s="131">
        <f>IFERROR(CB24/BX24,"-")</f>
        <v>1200</v>
      </c>
      <c r="CD24" s="132"/>
      <c r="CE24" s="132"/>
      <c r="CF24" s="132">
        <v>1</v>
      </c>
      <c r="CG24" s="133">
        <v>5</v>
      </c>
      <c r="CH24" s="134">
        <f>IF(Q24=0,"",IF(CG24=0,"",(CG24/Q24)))</f>
        <v>0.16666666666667</v>
      </c>
      <c r="CI24" s="135">
        <v>2</v>
      </c>
      <c r="CJ24" s="136">
        <f>IFERROR(CI24/CG24,"-")</f>
        <v>0.4</v>
      </c>
      <c r="CK24" s="137">
        <v>21000</v>
      </c>
      <c r="CL24" s="138">
        <f>IFERROR(CK24/CG24,"-")</f>
        <v>4200</v>
      </c>
      <c r="CM24" s="139">
        <v>1</v>
      </c>
      <c r="CN24" s="139"/>
      <c r="CO24" s="139">
        <v>1</v>
      </c>
      <c r="CP24" s="140">
        <v>2</v>
      </c>
      <c r="CQ24" s="141">
        <v>182000</v>
      </c>
      <c r="CR24" s="141">
        <v>173000</v>
      </c>
      <c r="CS24" s="141"/>
      <c r="CT24" s="142" t="str">
        <f>IF(AND(CR24=0,CS24=0),"",IF(AND(CR24&lt;=100000,CS24&lt;=100000),"",IF(CR24/CQ24&gt;0.7,"男高",IF(CS24/CQ24&gt;0.7,"女高",""))))</f>
        <v>男高</v>
      </c>
    </row>
    <row r="25" spans="1:99">
      <c r="A25" s="79">
        <f>AC25</f>
        <v>0</v>
      </c>
      <c r="B25" s="189" t="s">
        <v>108</v>
      </c>
      <c r="C25" s="189" t="s">
        <v>58</v>
      </c>
      <c r="D25" s="189"/>
      <c r="E25" s="189" t="s">
        <v>109</v>
      </c>
      <c r="F25" s="189" t="s">
        <v>75</v>
      </c>
      <c r="G25" s="189" t="s">
        <v>110</v>
      </c>
      <c r="H25" s="89" t="s">
        <v>62</v>
      </c>
      <c r="I25" s="89" t="s">
        <v>111</v>
      </c>
      <c r="J25" s="89" t="s">
        <v>112</v>
      </c>
      <c r="K25" s="181">
        <v>120000</v>
      </c>
      <c r="L25" s="80">
        <v>0</v>
      </c>
      <c r="M25" s="80">
        <v>0</v>
      </c>
      <c r="N25" s="80">
        <v>60</v>
      </c>
      <c r="O25" s="91">
        <v>9</v>
      </c>
      <c r="P25" s="92">
        <v>0</v>
      </c>
      <c r="Q25" s="93">
        <f>O25+P25</f>
        <v>9</v>
      </c>
      <c r="R25" s="81">
        <f>IFERROR(Q25/N25,"-")</f>
        <v>0.15</v>
      </c>
      <c r="S25" s="80">
        <v>0</v>
      </c>
      <c r="T25" s="80">
        <v>3</v>
      </c>
      <c r="U25" s="81">
        <f>IFERROR(T25/(Q25),"-")</f>
        <v>0.33333333333333</v>
      </c>
      <c r="V25" s="82">
        <f>IFERROR(K25/SUM(Q25:Q26),"-")</f>
        <v>10909.090909091</v>
      </c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>
        <f>SUM(Y25:Y26)-SUM(K25:K26)</f>
        <v>-120000</v>
      </c>
      <c r="AC25" s="85">
        <f>SUM(Y25:Y26)/SUM(K25:K26)</f>
        <v>0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5</v>
      </c>
      <c r="BG25" s="113">
        <f>IF(Q25=0,"",IF(BF25=0,"",(BF25/Q25)))</f>
        <v>0.55555555555556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2</v>
      </c>
      <c r="BP25" s="120">
        <f>IF(Q25=0,"",IF(BO25=0,"",(BO25/Q25)))</f>
        <v>0.22222222222222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2</v>
      </c>
      <c r="BY25" s="127">
        <f>IF(Q25=0,"",IF(BX25=0,"",(BX25/Q25)))</f>
        <v>0.22222222222222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113</v>
      </c>
      <c r="C26" s="189" t="s">
        <v>58</v>
      </c>
      <c r="D26" s="189"/>
      <c r="E26" s="189" t="s">
        <v>109</v>
      </c>
      <c r="F26" s="189" t="s">
        <v>75</v>
      </c>
      <c r="G26" s="189" t="s">
        <v>78</v>
      </c>
      <c r="H26" s="89"/>
      <c r="I26" s="89"/>
      <c r="J26" s="89"/>
      <c r="K26" s="181"/>
      <c r="L26" s="80">
        <v>0</v>
      </c>
      <c r="M26" s="80">
        <v>0</v>
      </c>
      <c r="N26" s="80">
        <v>6</v>
      </c>
      <c r="O26" s="91">
        <v>2</v>
      </c>
      <c r="P26" s="92">
        <v>0</v>
      </c>
      <c r="Q26" s="93">
        <f>O26+P26</f>
        <v>2</v>
      </c>
      <c r="R26" s="81">
        <f>IFERROR(Q26/N26,"-")</f>
        <v>0.33333333333333</v>
      </c>
      <c r="S26" s="80">
        <v>0</v>
      </c>
      <c r="T26" s="80">
        <v>1</v>
      </c>
      <c r="U26" s="81">
        <f>IFERROR(T26/(Q26),"-")</f>
        <v>0.5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0.5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0.5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6.2375</v>
      </c>
      <c r="B27" s="189" t="s">
        <v>114</v>
      </c>
      <c r="C27" s="189" t="s">
        <v>58</v>
      </c>
      <c r="D27" s="189"/>
      <c r="E27" s="189"/>
      <c r="F27" s="189"/>
      <c r="G27" s="189" t="s">
        <v>110</v>
      </c>
      <c r="H27" s="89" t="s">
        <v>115</v>
      </c>
      <c r="I27" s="89" t="s">
        <v>116</v>
      </c>
      <c r="J27" s="89" t="s">
        <v>117</v>
      </c>
      <c r="K27" s="181">
        <v>80000</v>
      </c>
      <c r="L27" s="80">
        <v>0</v>
      </c>
      <c r="M27" s="80">
        <v>0</v>
      </c>
      <c r="N27" s="80">
        <v>87</v>
      </c>
      <c r="O27" s="91">
        <v>16</v>
      </c>
      <c r="P27" s="92">
        <v>0</v>
      </c>
      <c r="Q27" s="93">
        <f>O27+P27</f>
        <v>16</v>
      </c>
      <c r="R27" s="81">
        <f>IFERROR(Q27/N27,"-")</f>
        <v>0.18390804597701</v>
      </c>
      <c r="S27" s="80">
        <v>1</v>
      </c>
      <c r="T27" s="80">
        <v>6</v>
      </c>
      <c r="U27" s="81">
        <f>IFERROR(T27/(Q27),"-")</f>
        <v>0.375</v>
      </c>
      <c r="V27" s="82">
        <f>IFERROR(K27/SUM(Q27:Q28),"-")</f>
        <v>4000</v>
      </c>
      <c r="W27" s="83">
        <v>5</v>
      </c>
      <c r="X27" s="81">
        <f>IF(Q27=0,"-",W27/Q27)</f>
        <v>0.3125</v>
      </c>
      <c r="Y27" s="186">
        <v>79000</v>
      </c>
      <c r="Z27" s="187">
        <f>IFERROR(Y27/Q27,"-")</f>
        <v>4937.5</v>
      </c>
      <c r="AA27" s="187">
        <f>IFERROR(Y27/W27,"-")</f>
        <v>15800</v>
      </c>
      <c r="AB27" s="181">
        <f>SUM(Y27:Y28)-SUM(K27:K28)</f>
        <v>419000</v>
      </c>
      <c r="AC27" s="85">
        <f>SUM(Y27:Y28)/SUM(K27:K28)</f>
        <v>6.2375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>
        <v>1</v>
      </c>
      <c r="AO27" s="101">
        <f>IF(Q27=0,"",IF(AN27=0,"",(AN27/Q27)))</f>
        <v>0.0625</v>
      </c>
      <c r="AP27" s="100">
        <v>1</v>
      </c>
      <c r="AQ27" s="102">
        <f>IFERROR(AP27/AN27,"-")</f>
        <v>1</v>
      </c>
      <c r="AR27" s="103">
        <v>1000</v>
      </c>
      <c r="AS27" s="104">
        <f>IFERROR(AR27/AN27,"-")</f>
        <v>1000</v>
      </c>
      <c r="AT27" s="105">
        <v>1</v>
      </c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2</v>
      </c>
      <c r="BG27" s="113">
        <f>IF(Q27=0,"",IF(BF27=0,"",(BF27/Q27)))</f>
        <v>0.125</v>
      </c>
      <c r="BH27" s="112">
        <v>1</v>
      </c>
      <c r="BI27" s="114">
        <f>IFERROR(BH27/BF27,"-")</f>
        <v>0.5</v>
      </c>
      <c r="BJ27" s="115">
        <v>6000</v>
      </c>
      <c r="BK27" s="116">
        <f>IFERROR(BJ27/BF27,"-")</f>
        <v>3000</v>
      </c>
      <c r="BL27" s="117"/>
      <c r="BM27" s="117">
        <v>1</v>
      </c>
      <c r="BN27" s="117"/>
      <c r="BO27" s="119">
        <v>6</v>
      </c>
      <c r="BP27" s="120">
        <f>IF(Q27=0,"",IF(BO27=0,"",(BO27/Q27)))</f>
        <v>0.375</v>
      </c>
      <c r="BQ27" s="121">
        <v>2</v>
      </c>
      <c r="BR27" s="122">
        <f>IFERROR(BQ27/BO27,"-")</f>
        <v>0.33333333333333</v>
      </c>
      <c r="BS27" s="123">
        <v>73000</v>
      </c>
      <c r="BT27" s="124">
        <f>IFERROR(BS27/BO27,"-")</f>
        <v>12166.666666667</v>
      </c>
      <c r="BU27" s="125">
        <v>1</v>
      </c>
      <c r="BV27" s="125"/>
      <c r="BW27" s="125">
        <v>1</v>
      </c>
      <c r="BX27" s="126">
        <v>6</v>
      </c>
      <c r="BY27" s="127">
        <f>IF(Q27=0,"",IF(BX27=0,"",(BX27/Q27)))</f>
        <v>0.375</v>
      </c>
      <c r="BZ27" s="128">
        <v>2</v>
      </c>
      <c r="CA27" s="129">
        <f>IFERROR(BZ27/BX27,"-")</f>
        <v>0.33333333333333</v>
      </c>
      <c r="CB27" s="130">
        <v>5000</v>
      </c>
      <c r="CC27" s="131">
        <f>IFERROR(CB27/BX27,"-")</f>
        <v>833.33333333333</v>
      </c>
      <c r="CD27" s="132">
        <v>2</v>
      </c>
      <c r="CE27" s="132"/>
      <c r="CF27" s="132"/>
      <c r="CG27" s="133">
        <v>1</v>
      </c>
      <c r="CH27" s="134">
        <f>IF(Q27=0,"",IF(CG27=0,"",(CG27/Q27)))</f>
        <v>0.0625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5</v>
      </c>
      <c r="CQ27" s="141">
        <v>79000</v>
      </c>
      <c r="CR27" s="141">
        <v>70000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118</v>
      </c>
      <c r="C28" s="189" t="s">
        <v>58</v>
      </c>
      <c r="D28" s="189"/>
      <c r="E28" s="189"/>
      <c r="F28" s="189"/>
      <c r="G28" s="189" t="s">
        <v>78</v>
      </c>
      <c r="H28" s="89"/>
      <c r="I28" s="89"/>
      <c r="J28" s="89"/>
      <c r="K28" s="181"/>
      <c r="L28" s="80">
        <v>0</v>
      </c>
      <c r="M28" s="80">
        <v>0</v>
      </c>
      <c r="N28" s="80">
        <v>7</v>
      </c>
      <c r="O28" s="91">
        <v>4</v>
      </c>
      <c r="P28" s="92">
        <v>0</v>
      </c>
      <c r="Q28" s="93">
        <f>O28+P28</f>
        <v>4</v>
      </c>
      <c r="R28" s="81">
        <f>IFERROR(Q28/N28,"-")</f>
        <v>0.57142857142857</v>
      </c>
      <c r="S28" s="80">
        <v>1</v>
      </c>
      <c r="T28" s="80">
        <v>0</v>
      </c>
      <c r="U28" s="81">
        <f>IFERROR(T28/(Q28),"-")</f>
        <v>0</v>
      </c>
      <c r="V28" s="82"/>
      <c r="W28" s="83">
        <v>1</v>
      </c>
      <c r="X28" s="81">
        <f>IF(Q28=0,"-",W28/Q28)</f>
        <v>0.25</v>
      </c>
      <c r="Y28" s="186">
        <v>420000</v>
      </c>
      <c r="Z28" s="187">
        <f>IFERROR(Y28/Q28,"-")</f>
        <v>105000</v>
      </c>
      <c r="AA28" s="187">
        <f>IFERROR(Y28/W28,"-")</f>
        <v>420000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0.25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3</v>
      </c>
      <c r="BY28" s="127">
        <f>IF(Q28=0,"",IF(BX28=0,"",(BX28/Q28)))</f>
        <v>0.75</v>
      </c>
      <c r="BZ28" s="128">
        <v>1</v>
      </c>
      <c r="CA28" s="129">
        <f>IFERROR(BZ28/BX28,"-")</f>
        <v>0.33333333333333</v>
      </c>
      <c r="CB28" s="130">
        <v>420000</v>
      </c>
      <c r="CC28" s="131">
        <f>IFERROR(CB28/BX28,"-")</f>
        <v>140000</v>
      </c>
      <c r="CD28" s="132"/>
      <c r="CE28" s="132"/>
      <c r="CF28" s="132">
        <v>1</v>
      </c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420000</v>
      </c>
      <c r="CR28" s="141">
        <v>420000</v>
      </c>
      <c r="CS28" s="141"/>
      <c r="CT28" s="142" t="str">
        <f>IF(AND(CR28=0,CS28=0),"",IF(AND(CR28&lt;=100000,CS28&lt;=100000),"",IF(CR28/CQ28&gt;0.7,"男高",IF(CS28/CQ28&gt;0.7,"女高",""))))</f>
        <v>男高</v>
      </c>
    </row>
    <row r="29" spans="1:99">
      <c r="A29" s="30"/>
      <c r="B29" s="86"/>
      <c r="C29" s="86"/>
      <c r="D29" s="87"/>
      <c r="E29" s="87"/>
      <c r="F29" s="87"/>
      <c r="G29" s="88"/>
      <c r="H29" s="89"/>
      <c r="I29" s="89"/>
      <c r="J29" s="89"/>
      <c r="K29" s="182"/>
      <c r="L29" s="34"/>
      <c r="M29" s="34"/>
      <c r="N29" s="31"/>
      <c r="O29" s="23"/>
      <c r="P29" s="23"/>
      <c r="Q29" s="23"/>
      <c r="R29" s="32"/>
      <c r="S29" s="32"/>
      <c r="T29" s="23"/>
      <c r="U29" s="32"/>
      <c r="V29" s="25"/>
      <c r="W29" s="25"/>
      <c r="X29" s="25"/>
      <c r="Y29" s="188"/>
      <c r="Z29" s="188"/>
      <c r="AA29" s="188"/>
      <c r="AB29" s="188"/>
      <c r="AC29" s="33"/>
      <c r="AD29" s="58"/>
      <c r="AE29" s="62"/>
      <c r="AF29" s="63"/>
      <c r="AG29" s="62"/>
      <c r="AH29" s="66"/>
      <c r="AI29" s="67"/>
      <c r="AJ29" s="68"/>
      <c r="AK29" s="69"/>
      <c r="AL29" s="69"/>
      <c r="AM29" s="69"/>
      <c r="AN29" s="62"/>
      <c r="AO29" s="63"/>
      <c r="AP29" s="62"/>
      <c r="AQ29" s="66"/>
      <c r="AR29" s="67"/>
      <c r="AS29" s="68"/>
      <c r="AT29" s="69"/>
      <c r="AU29" s="69"/>
      <c r="AV29" s="69"/>
      <c r="AW29" s="62"/>
      <c r="AX29" s="63"/>
      <c r="AY29" s="62"/>
      <c r="AZ29" s="66"/>
      <c r="BA29" s="67"/>
      <c r="BB29" s="68"/>
      <c r="BC29" s="69"/>
      <c r="BD29" s="69"/>
      <c r="BE29" s="69"/>
      <c r="BF29" s="62"/>
      <c r="BG29" s="63"/>
      <c r="BH29" s="62"/>
      <c r="BI29" s="66"/>
      <c r="BJ29" s="67"/>
      <c r="BK29" s="68"/>
      <c r="BL29" s="69"/>
      <c r="BM29" s="69"/>
      <c r="BN29" s="69"/>
      <c r="BO29" s="64"/>
      <c r="BP29" s="65"/>
      <c r="BQ29" s="62"/>
      <c r="BR29" s="66"/>
      <c r="BS29" s="67"/>
      <c r="BT29" s="68"/>
      <c r="BU29" s="69"/>
      <c r="BV29" s="69"/>
      <c r="BW29" s="69"/>
      <c r="BX29" s="64"/>
      <c r="BY29" s="65"/>
      <c r="BZ29" s="62"/>
      <c r="CA29" s="66"/>
      <c r="CB29" s="67"/>
      <c r="CC29" s="68"/>
      <c r="CD29" s="69"/>
      <c r="CE29" s="69"/>
      <c r="CF29" s="69"/>
      <c r="CG29" s="64"/>
      <c r="CH29" s="65"/>
      <c r="CI29" s="62"/>
      <c r="CJ29" s="66"/>
      <c r="CK29" s="67"/>
      <c r="CL29" s="68"/>
      <c r="CM29" s="69"/>
      <c r="CN29" s="69"/>
      <c r="CO29" s="69"/>
      <c r="CP29" s="70"/>
      <c r="CQ29" s="67"/>
      <c r="CR29" s="67"/>
      <c r="CS29" s="67"/>
      <c r="CT29" s="71"/>
    </row>
    <row r="30" spans="1:99">
      <c r="A30" s="30"/>
      <c r="B30" s="37"/>
      <c r="C30" s="37"/>
      <c r="D30" s="21"/>
      <c r="E30" s="21"/>
      <c r="F30" s="21"/>
      <c r="G30" s="22"/>
      <c r="H30" s="36"/>
      <c r="I30" s="36"/>
      <c r="J30" s="74"/>
      <c r="K30" s="183"/>
      <c r="L30" s="34"/>
      <c r="M30" s="34"/>
      <c r="N30" s="31"/>
      <c r="O30" s="23"/>
      <c r="P30" s="23"/>
      <c r="Q30" s="23"/>
      <c r="R30" s="32"/>
      <c r="S30" s="32"/>
      <c r="T30" s="23"/>
      <c r="U30" s="32"/>
      <c r="V30" s="25"/>
      <c r="W30" s="25"/>
      <c r="X30" s="25"/>
      <c r="Y30" s="188"/>
      <c r="Z30" s="188"/>
      <c r="AA30" s="188"/>
      <c r="AB30" s="188"/>
      <c r="AC30" s="33"/>
      <c r="AD30" s="60"/>
      <c r="AE30" s="62"/>
      <c r="AF30" s="63"/>
      <c r="AG30" s="62"/>
      <c r="AH30" s="66"/>
      <c r="AI30" s="67"/>
      <c r="AJ30" s="68"/>
      <c r="AK30" s="69"/>
      <c r="AL30" s="69"/>
      <c r="AM30" s="69"/>
      <c r="AN30" s="62"/>
      <c r="AO30" s="63"/>
      <c r="AP30" s="62"/>
      <c r="AQ30" s="66"/>
      <c r="AR30" s="67"/>
      <c r="AS30" s="68"/>
      <c r="AT30" s="69"/>
      <c r="AU30" s="69"/>
      <c r="AV30" s="69"/>
      <c r="AW30" s="62"/>
      <c r="AX30" s="63"/>
      <c r="AY30" s="62"/>
      <c r="AZ30" s="66"/>
      <c r="BA30" s="67"/>
      <c r="BB30" s="68"/>
      <c r="BC30" s="69"/>
      <c r="BD30" s="69"/>
      <c r="BE30" s="69"/>
      <c r="BF30" s="62"/>
      <c r="BG30" s="63"/>
      <c r="BH30" s="62"/>
      <c r="BI30" s="66"/>
      <c r="BJ30" s="67"/>
      <c r="BK30" s="68"/>
      <c r="BL30" s="69"/>
      <c r="BM30" s="69"/>
      <c r="BN30" s="69"/>
      <c r="BO30" s="64"/>
      <c r="BP30" s="65"/>
      <c r="BQ30" s="62"/>
      <c r="BR30" s="66"/>
      <c r="BS30" s="67"/>
      <c r="BT30" s="68"/>
      <c r="BU30" s="69"/>
      <c r="BV30" s="69"/>
      <c r="BW30" s="69"/>
      <c r="BX30" s="64"/>
      <c r="BY30" s="65"/>
      <c r="BZ30" s="62"/>
      <c r="CA30" s="66"/>
      <c r="CB30" s="67"/>
      <c r="CC30" s="68"/>
      <c r="CD30" s="69"/>
      <c r="CE30" s="69"/>
      <c r="CF30" s="69"/>
      <c r="CG30" s="64"/>
      <c r="CH30" s="65"/>
      <c r="CI30" s="62"/>
      <c r="CJ30" s="66"/>
      <c r="CK30" s="67"/>
      <c r="CL30" s="68"/>
      <c r="CM30" s="69"/>
      <c r="CN30" s="69"/>
      <c r="CO30" s="69"/>
      <c r="CP30" s="70"/>
      <c r="CQ30" s="67"/>
      <c r="CR30" s="67"/>
      <c r="CS30" s="67"/>
      <c r="CT30" s="71"/>
    </row>
    <row r="31" spans="1:99">
      <c r="A31" s="19">
        <f>AC31</f>
        <v>1.4675925925926</v>
      </c>
      <c r="B31" s="39"/>
      <c r="C31" s="39"/>
      <c r="D31" s="39"/>
      <c r="E31" s="39"/>
      <c r="F31" s="39"/>
      <c r="G31" s="39"/>
      <c r="H31" s="40" t="s">
        <v>119</v>
      </c>
      <c r="I31" s="40"/>
      <c r="J31" s="40"/>
      <c r="K31" s="184">
        <f>SUM(K6:K30)</f>
        <v>1080000</v>
      </c>
      <c r="L31" s="41">
        <f>SUM(L6:L30)</f>
        <v>0</v>
      </c>
      <c r="M31" s="41">
        <f>SUM(M6:M30)</f>
        <v>0</v>
      </c>
      <c r="N31" s="41">
        <f>SUM(N6:N30)</f>
        <v>1134</v>
      </c>
      <c r="O31" s="41">
        <f>SUM(O6:O30)</f>
        <v>172</v>
      </c>
      <c r="P31" s="41">
        <f>SUM(P6:P30)</f>
        <v>0</v>
      </c>
      <c r="Q31" s="41">
        <f>SUM(Q6:Q30)</f>
        <v>172</v>
      </c>
      <c r="R31" s="42">
        <f>IFERROR(Q31/N31,"-")</f>
        <v>0.15167548500882</v>
      </c>
      <c r="S31" s="77">
        <f>SUM(S6:S30)</f>
        <v>13</v>
      </c>
      <c r="T31" s="77">
        <f>SUM(T6:T30)</f>
        <v>38</v>
      </c>
      <c r="U31" s="42">
        <f>IFERROR(S31/Q31,"-")</f>
        <v>0.075581395348837</v>
      </c>
      <c r="V31" s="43">
        <f>IFERROR(K31/Q31,"-")</f>
        <v>6279.0697674419</v>
      </c>
      <c r="W31" s="44">
        <f>SUM(W6:W30)</f>
        <v>21</v>
      </c>
      <c r="X31" s="42">
        <f>IFERROR(W31/Q31,"-")</f>
        <v>0.12209302325581</v>
      </c>
      <c r="Y31" s="184">
        <f>SUM(Y6:Y30)</f>
        <v>1585000</v>
      </c>
      <c r="Z31" s="184">
        <f>IFERROR(Y31/Q31,"-")</f>
        <v>9215.1162790698</v>
      </c>
      <c r="AA31" s="184">
        <f>IFERROR(Y31/W31,"-")</f>
        <v>75476.19047619</v>
      </c>
      <c r="AB31" s="184">
        <f>Y31-K31</f>
        <v>505000</v>
      </c>
      <c r="AC31" s="46">
        <f>Y31/K31</f>
        <v>1.4675925925926</v>
      </c>
      <c r="AD31" s="59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9"/>
    <mergeCell ref="K12:K19"/>
    <mergeCell ref="V12:V19"/>
    <mergeCell ref="AB12:AB19"/>
    <mergeCell ref="AC12:AC19"/>
    <mergeCell ref="A20:A24"/>
    <mergeCell ref="K20:K24"/>
    <mergeCell ref="V20:V24"/>
    <mergeCell ref="AB20:AB24"/>
    <mergeCell ref="AC20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120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0.3125</v>
      </c>
      <c r="B6" s="189" t="s">
        <v>121</v>
      </c>
      <c r="C6" s="189" t="s">
        <v>58</v>
      </c>
      <c r="D6" s="189" t="s">
        <v>122</v>
      </c>
      <c r="E6" s="189" t="s">
        <v>123</v>
      </c>
      <c r="F6" s="189" t="s">
        <v>124</v>
      </c>
      <c r="G6" s="189" t="s">
        <v>110</v>
      </c>
      <c r="H6" s="89" t="s">
        <v>125</v>
      </c>
      <c r="I6" s="89" t="s">
        <v>126</v>
      </c>
      <c r="J6" s="89" t="s">
        <v>127</v>
      </c>
      <c r="K6" s="181">
        <v>80000</v>
      </c>
      <c r="L6" s="80">
        <v>0</v>
      </c>
      <c r="M6" s="80">
        <v>0</v>
      </c>
      <c r="N6" s="80">
        <v>60</v>
      </c>
      <c r="O6" s="91">
        <v>13</v>
      </c>
      <c r="P6" s="92">
        <v>0</v>
      </c>
      <c r="Q6" s="93">
        <f>O6+P6</f>
        <v>13</v>
      </c>
      <c r="R6" s="81">
        <f>IFERROR(Q6/N6,"-")</f>
        <v>0.21666666666667</v>
      </c>
      <c r="S6" s="80">
        <v>1</v>
      </c>
      <c r="T6" s="80">
        <v>1</v>
      </c>
      <c r="U6" s="81">
        <f>IFERROR(T6/(Q6),"-")</f>
        <v>0.076923076923077</v>
      </c>
      <c r="V6" s="82">
        <f>IFERROR(K6/SUM(Q6:Q7),"-")</f>
        <v>4000</v>
      </c>
      <c r="W6" s="83">
        <v>1</v>
      </c>
      <c r="X6" s="81">
        <f>IF(Q6=0,"-",W6/Q6)</f>
        <v>0.076923076923077</v>
      </c>
      <c r="Y6" s="186">
        <v>25000</v>
      </c>
      <c r="Z6" s="187">
        <f>IFERROR(Y6/Q6,"-")</f>
        <v>1923.0769230769</v>
      </c>
      <c r="AA6" s="187">
        <f>IFERROR(Y6/W6,"-")</f>
        <v>25000</v>
      </c>
      <c r="AB6" s="181">
        <f>SUM(Y6:Y7)-SUM(K6:K7)</f>
        <v>-55000</v>
      </c>
      <c r="AC6" s="85">
        <f>SUM(Y6:Y7)/SUM(K6:K7)</f>
        <v>0.3125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6</v>
      </c>
      <c r="AO6" s="101">
        <f>IF(Q6=0,"",IF(AN6=0,"",(AN6/Q6)))</f>
        <v>0.46153846153846</v>
      </c>
      <c r="AP6" s="100">
        <v>1</v>
      </c>
      <c r="AQ6" s="102">
        <f>IFERROR(AP6/AN6,"-")</f>
        <v>0.16666666666667</v>
      </c>
      <c r="AR6" s="103">
        <v>1000</v>
      </c>
      <c r="AS6" s="104">
        <f>IFERROR(AR6/AN6,"-")</f>
        <v>166.66666666667</v>
      </c>
      <c r="AT6" s="105">
        <v>1</v>
      </c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3</v>
      </c>
      <c r="BG6" s="113">
        <f>IF(Q6=0,"",IF(BF6=0,"",(BF6/Q6)))</f>
        <v>0.23076923076923</v>
      </c>
      <c r="BH6" s="112">
        <v>1</v>
      </c>
      <c r="BI6" s="114">
        <f>IFERROR(BH6/BF6,"-")</f>
        <v>0.33333333333333</v>
      </c>
      <c r="BJ6" s="115">
        <v>25000</v>
      </c>
      <c r="BK6" s="116">
        <f>IFERROR(BJ6/BF6,"-")</f>
        <v>8333.3333333333</v>
      </c>
      <c r="BL6" s="117"/>
      <c r="BM6" s="117"/>
      <c r="BN6" s="117">
        <v>1</v>
      </c>
      <c r="BO6" s="119">
        <v>4</v>
      </c>
      <c r="BP6" s="120">
        <f>IF(Q6=0,"",IF(BO6=0,"",(BO6/Q6)))</f>
        <v>0.30769230769231</v>
      </c>
      <c r="BQ6" s="121">
        <v>1</v>
      </c>
      <c r="BR6" s="122">
        <f>IFERROR(BQ6/BO6,"-")</f>
        <v>0.25</v>
      </c>
      <c r="BS6" s="123">
        <v>5000</v>
      </c>
      <c r="BT6" s="124">
        <f>IFERROR(BS6/BO6,"-")</f>
        <v>1250</v>
      </c>
      <c r="BU6" s="125">
        <v>1</v>
      </c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25000</v>
      </c>
      <c r="CR6" s="141">
        <v>25000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128</v>
      </c>
      <c r="C7" s="189" t="s">
        <v>58</v>
      </c>
      <c r="D7" s="189"/>
      <c r="E7" s="189"/>
      <c r="F7" s="189"/>
      <c r="G7" s="189" t="s">
        <v>78</v>
      </c>
      <c r="H7" s="89"/>
      <c r="I7" s="89"/>
      <c r="J7" s="89"/>
      <c r="K7" s="181"/>
      <c r="L7" s="80">
        <v>0</v>
      </c>
      <c r="M7" s="80">
        <v>0</v>
      </c>
      <c r="N7" s="80">
        <v>19</v>
      </c>
      <c r="O7" s="91">
        <v>7</v>
      </c>
      <c r="P7" s="92">
        <v>0</v>
      </c>
      <c r="Q7" s="93">
        <f>O7+P7</f>
        <v>7</v>
      </c>
      <c r="R7" s="81">
        <f>IFERROR(Q7/N7,"-")</f>
        <v>0.36842105263158</v>
      </c>
      <c r="S7" s="80">
        <v>1</v>
      </c>
      <c r="T7" s="80">
        <v>1</v>
      </c>
      <c r="U7" s="81">
        <f>IFERROR(T7/(Q7),"-")</f>
        <v>0.14285714285714</v>
      </c>
      <c r="V7" s="82"/>
      <c r="W7" s="83">
        <v>1</v>
      </c>
      <c r="X7" s="81">
        <f>IF(Q7=0,"-",W7/Q7)</f>
        <v>0.14285714285714</v>
      </c>
      <c r="Y7" s="186">
        <v>0</v>
      </c>
      <c r="Z7" s="187">
        <f>IFERROR(Y7/Q7,"-")</f>
        <v>0</v>
      </c>
      <c r="AA7" s="187">
        <f>IFERROR(Y7/W7,"-")</f>
        <v>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5</v>
      </c>
      <c r="BG7" s="113">
        <f>IF(Q7=0,"",IF(BF7=0,"",(BF7/Q7)))</f>
        <v>0.71428571428571</v>
      </c>
      <c r="BH7" s="112">
        <v>1</v>
      </c>
      <c r="BI7" s="114">
        <f>IFERROR(BH7/BF7,"-")</f>
        <v>0.2</v>
      </c>
      <c r="BJ7" s="115">
        <v>8000</v>
      </c>
      <c r="BK7" s="116">
        <f>IFERROR(BJ7/BF7,"-")</f>
        <v>1600</v>
      </c>
      <c r="BL7" s="117"/>
      <c r="BM7" s="117">
        <v>1</v>
      </c>
      <c r="BN7" s="117"/>
      <c r="BO7" s="119">
        <v>2</v>
      </c>
      <c r="BP7" s="120">
        <f>IF(Q7=0,"",IF(BO7=0,"",(BO7/Q7)))</f>
        <v>0.28571428571429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0</v>
      </c>
      <c r="CR7" s="141">
        <v>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129</v>
      </c>
      <c r="C8" s="189" t="s">
        <v>58</v>
      </c>
      <c r="D8" s="189" t="s">
        <v>130</v>
      </c>
      <c r="E8" s="189" t="s">
        <v>131</v>
      </c>
      <c r="F8" s="189" t="s">
        <v>132</v>
      </c>
      <c r="G8" s="189" t="s">
        <v>110</v>
      </c>
      <c r="H8" s="89" t="s">
        <v>133</v>
      </c>
      <c r="I8" s="89" t="s">
        <v>134</v>
      </c>
      <c r="J8" s="89" t="s">
        <v>135</v>
      </c>
      <c r="K8" s="181">
        <v>90000</v>
      </c>
      <c r="L8" s="80">
        <v>0</v>
      </c>
      <c r="M8" s="80">
        <v>0</v>
      </c>
      <c r="N8" s="80">
        <v>60</v>
      </c>
      <c r="O8" s="91">
        <v>10</v>
      </c>
      <c r="P8" s="92">
        <v>0</v>
      </c>
      <c r="Q8" s="93">
        <f>O8+P8</f>
        <v>10</v>
      </c>
      <c r="R8" s="81">
        <f>IFERROR(Q8/N8,"-")</f>
        <v>0.16666666666667</v>
      </c>
      <c r="S8" s="80">
        <v>0</v>
      </c>
      <c r="T8" s="80">
        <v>1</v>
      </c>
      <c r="U8" s="81">
        <f>IFERROR(T8/(Q8),"-")</f>
        <v>0.1</v>
      </c>
      <c r="V8" s="82">
        <f>IFERROR(K8/SUM(Q8:Q9),"-")</f>
        <v>5294.1176470588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-90000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0.1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5</v>
      </c>
      <c r="BP8" s="120">
        <f>IF(Q8=0,"",IF(BO8=0,"",(BO8/Q8)))</f>
        <v>0.5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4</v>
      </c>
      <c r="BY8" s="127">
        <f>IF(Q8=0,"",IF(BX8=0,"",(BX8/Q8)))</f>
        <v>0.4</v>
      </c>
      <c r="BZ8" s="128">
        <v>1</v>
      </c>
      <c r="CA8" s="129">
        <f>IFERROR(BZ8/BX8,"-")</f>
        <v>0.25</v>
      </c>
      <c r="CB8" s="130">
        <v>18000</v>
      </c>
      <c r="CC8" s="131">
        <f>IFERROR(CB8/BX8,"-")</f>
        <v>4500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>
        <v>18000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136</v>
      </c>
      <c r="C9" s="189" t="s">
        <v>58</v>
      </c>
      <c r="D9" s="189"/>
      <c r="E9" s="189"/>
      <c r="F9" s="189"/>
      <c r="G9" s="189" t="s">
        <v>78</v>
      </c>
      <c r="H9" s="89"/>
      <c r="I9" s="89"/>
      <c r="J9" s="89"/>
      <c r="K9" s="181"/>
      <c r="L9" s="80">
        <v>0</v>
      </c>
      <c r="M9" s="80">
        <v>0</v>
      </c>
      <c r="N9" s="80">
        <v>27</v>
      </c>
      <c r="O9" s="91">
        <v>7</v>
      </c>
      <c r="P9" s="92">
        <v>0</v>
      </c>
      <c r="Q9" s="93">
        <f>O9+P9</f>
        <v>7</v>
      </c>
      <c r="R9" s="81">
        <f>IFERROR(Q9/N9,"-")</f>
        <v>0.25925925925926</v>
      </c>
      <c r="S9" s="80">
        <v>1</v>
      </c>
      <c r="T9" s="80">
        <v>2</v>
      </c>
      <c r="U9" s="81">
        <f>IFERROR(T9/(Q9),"-")</f>
        <v>0.28571428571429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3</v>
      </c>
      <c r="BG9" s="113">
        <f>IF(Q9=0,"",IF(BF9=0,"",(BF9/Q9)))</f>
        <v>0.42857142857143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</v>
      </c>
      <c r="BP9" s="120">
        <f>IF(Q9=0,"",IF(BO9=0,"",(BO9/Q9)))</f>
        <v>0.14285714285714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0.28571428571429</v>
      </c>
      <c r="BZ9" s="128">
        <v>1</v>
      </c>
      <c r="CA9" s="129">
        <f>IFERROR(BZ9/BX9,"-")</f>
        <v>0.5</v>
      </c>
      <c r="CB9" s="130">
        <v>3000</v>
      </c>
      <c r="CC9" s="131">
        <f>IFERROR(CB9/BX9,"-")</f>
        <v>1500</v>
      </c>
      <c r="CD9" s="132">
        <v>1</v>
      </c>
      <c r="CE9" s="132"/>
      <c r="CF9" s="132"/>
      <c r="CG9" s="133">
        <v>1</v>
      </c>
      <c r="CH9" s="134">
        <f>IF(Q9=0,"",IF(CG9=0,"",(CG9/Q9)))</f>
        <v>0.14285714285714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>
        <v>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0.216</v>
      </c>
      <c r="B10" s="189" t="s">
        <v>137</v>
      </c>
      <c r="C10" s="189" t="s">
        <v>138</v>
      </c>
      <c r="D10" s="189" t="s">
        <v>139</v>
      </c>
      <c r="E10" s="189" t="s">
        <v>140</v>
      </c>
      <c r="F10" s="189"/>
      <c r="G10" s="189" t="s">
        <v>110</v>
      </c>
      <c r="H10" s="89" t="s">
        <v>141</v>
      </c>
      <c r="I10" s="89" t="s">
        <v>134</v>
      </c>
      <c r="J10" s="89" t="s">
        <v>142</v>
      </c>
      <c r="K10" s="181">
        <v>125000</v>
      </c>
      <c r="L10" s="80">
        <v>0</v>
      </c>
      <c r="M10" s="80">
        <v>0</v>
      </c>
      <c r="N10" s="80">
        <v>23</v>
      </c>
      <c r="O10" s="91">
        <v>6</v>
      </c>
      <c r="P10" s="92">
        <v>0</v>
      </c>
      <c r="Q10" s="93">
        <f>O10+P10</f>
        <v>6</v>
      </c>
      <c r="R10" s="81">
        <f>IFERROR(Q10/N10,"-")</f>
        <v>0.26086956521739</v>
      </c>
      <c r="S10" s="80">
        <v>0</v>
      </c>
      <c r="T10" s="80">
        <v>2</v>
      </c>
      <c r="U10" s="81">
        <f>IFERROR(T10/(Q10),"-")</f>
        <v>0.33333333333333</v>
      </c>
      <c r="V10" s="82">
        <f>IFERROR(K10/SUM(Q10:Q11),"-")</f>
        <v>8928.5714285714</v>
      </c>
      <c r="W10" s="83">
        <v>0</v>
      </c>
      <c r="X10" s="81">
        <f>IF(Q10=0,"-",W10/Q10)</f>
        <v>0</v>
      </c>
      <c r="Y10" s="186">
        <v>12000</v>
      </c>
      <c r="Z10" s="187">
        <f>IFERROR(Y10/Q10,"-")</f>
        <v>2000</v>
      </c>
      <c r="AA10" s="187" t="str">
        <f>IFERROR(Y10/W10,"-")</f>
        <v>-</v>
      </c>
      <c r="AB10" s="181">
        <f>SUM(Y10:Y11)-SUM(K10:K11)</f>
        <v>-98000</v>
      </c>
      <c r="AC10" s="85">
        <f>SUM(Y10:Y11)/SUM(K10:K11)</f>
        <v>0.216</v>
      </c>
      <c r="AD10" s="78"/>
      <c r="AE10" s="94">
        <v>1</v>
      </c>
      <c r="AF10" s="95">
        <f>IF(Q10=0,"",IF(AE10=0,"",(AE10/Q10)))</f>
        <v>0.16666666666667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0.16666666666667</v>
      </c>
      <c r="BH10" s="112">
        <v>1</v>
      </c>
      <c r="BI10" s="114">
        <f>IFERROR(BH10/BF10,"-")</f>
        <v>1</v>
      </c>
      <c r="BJ10" s="115">
        <v>61000</v>
      </c>
      <c r="BK10" s="116">
        <f>IFERROR(BJ10/BF10,"-")</f>
        <v>61000</v>
      </c>
      <c r="BL10" s="117"/>
      <c r="BM10" s="117"/>
      <c r="BN10" s="117">
        <v>1</v>
      </c>
      <c r="BO10" s="119">
        <v>3</v>
      </c>
      <c r="BP10" s="120">
        <f>IF(Q10=0,"",IF(BO10=0,"",(BO10/Q10)))</f>
        <v>0.5</v>
      </c>
      <c r="BQ10" s="121">
        <v>1</v>
      </c>
      <c r="BR10" s="122">
        <f>IFERROR(BQ10/BO10,"-")</f>
        <v>0.33333333333333</v>
      </c>
      <c r="BS10" s="123">
        <v>6000</v>
      </c>
      <c r="BT10" s="124">
        <f>IFERROR(BS10/BO10,"-")</f>
        <v>2000</v>
      </c>
      <c r="BU10" s="125"/>
      <c r="BV10" s="125">
        <v>1</v>
      </c>
      <c r="BW10" s="125"/>
      <c r="BX10" s="126">
        <v>1</v>
      </c>
      <c r="BY10" s="127">
        <f>IF(Q10=0,"",IF(BX10=0,"",(BX10/Q10)))</f>
        <v>0.16666666666667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12000</v>
      </c>
      <c r="CR10" s="141">
        <v>61000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143</v>
      </c>
      <c r="C11" s="189" t="s">
        <v>138</v>
      </c>
      <c r="D11" s="189"/>
      <c r="E11" s="189"/>
      <c r="F11" s="189"/>
      <c r="G11" s="189" t="s">
        <v>78</v>
      </c>
      <c r="H11" s="89"/>
      <c r="I11" s="89"/>
      <c r="J11" s="89"/>
      <c r="K11" s="181"/>
      <c r="L11" s="80">
        <v>0</v>
      </c>
      <c r="M11" s="80">
        <v>0</v>
      </c>
      <c r="N11" s="80">
        <v>6</v>
      </c>
      <c r="O11" s="91">
        <v>8</v>
      </c>
      <c r="P11" s="92">
        <v>0</v>
      </c>
      <c r="Q11" s="93">
        <f>O11+P11</f>
        <v>8</v>
      </c>
      <c r="R11" s="81">
        <f>IFERROR(Q11/N11,"-")</f>
        <v>1.3333333333333</v>
      </c>
      <c r="S11" s="80">
        <v>0</v>
      </c>
      <c r="T11" s="80">
        <v>3</v>
      </c>
      <c r="U11" s="81">
        <f>IFERROR(T11/(Q11),"-")</f>
        <v>0.375</v>
      </c>
      <c r="V11" s="82"/>
      <c r="W11" s="83">
        <v>0</v>
      </c>
      <c r="X11" s="81">
        <f>IF(Q11=0,"-",W11/Q11)</f>
        <v>0</v>
      </c>
      <c r="Y11" s="186">
        <v>15000</v>
      </c>
      <c r="Z11" s="187">
        <f>IFERROR(Y11/Q11,"-")</f>
        <v>1875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0.125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5</v>
      </c>
      <c r="BP11" s="120">
        <f>IF(Q11=0,"",IF(BO11=0,"",(BO11/Q11)))</f>
        <v>0.625</v>
      </c>
      <c r="BQ11" s="121">
        <v>2</v>
      </c>
      <c r="BR11" s="122">
        <f>IFERROR(BQ11/BO11,"-")</f>
        <v>0.4</v>
      </c>
      <c r="BS11" s="123">
        <v>55000</v>
      </c>
      <c r="BT11" s="124">
        <f>IFERROR(BS11/BO11,"-")</f>
        <v>11000</v>
      </c>
      <c r="BU11" s="125"/>
      <c r="BV11" s="125"/>
      <c r="BW11" s="125">
        <v>2</v>
      </c>
      <c r="BX11" s="126">
        <v>2</v>
      </c>
      <c r="BY11" s="127">
        <f>IF(Q11=0,"",IF(BX11=0,"",(BX11/Q11)))</f>
        <v>0.25</v>
      </c>
      <c r="BZ11" s="128">
        <v>1</v>
      </c>
      <c r="CA11" s="129">
        <f>IFERROR(BZ11/BX11,"-")</f>
        <v>0.5</v>
      </c>
      <c r="CB11" s="130">
        <v>15000</v>
      </c>
      <c r="CC11" s="131">
        <f>IFERROR(CB11/BX11,"-")</f>
        <v>7500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15000</v>
      </c>
      <c r="CR11" s="141">
        <v>46000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2.7066666666667</v>
      </c>
      <c r="B12" s="189" t="s">
        <v>144</v>
      </c>
      <c r="C12" s="189" t="s">
        <v>138</v>
      </c>
      <c r="D12" s="189" t="s">
        <v>145</v>
      </c>
      <c r="E12" s="189" t="s">
        <v>146</v>
      </c>
      <c r="F12" s="189"/>
      <c r="G12" s="189" t="s">
        <v>110</v>
      </c>
      <c r="H12" s="89" t="s">
        <v>147</v>
      </c>
      <c r="I12" s="89" t="s">
        <v>148</v>
      </c>
      <c r="J12" s="89" t="s">
        <v>149</v>
      </c>
      <c r="K12" s="181">
        <v>75000</v>
      </c>
      <c r="L12" s="80">
        <v>0</v>
      </c>
      <c r="M12" s="80">
        <v>0</v>
      </c>
      <c r="N12" s="80">
        <v>45</v>
      </c>
      <c r="O12" s="91">
        <v>7</v>
      </c>
      <c r="P12" s="92">
        <v>0</v>
      </c>
      <c r="Q12" s="93">
        <f>O12+P12</f>
        <v>7</v>
      </c>
      <c r="R12" s="81">
        <f>IFERROR(Q12/N12,"-")</f>
        <v>0.15555555555556</v>
      </c>
      <c r="S12" s="80">
        <v>3</v>
      </c>
      <c r="T12" s="80">
        <v>0</v>
      </c>
      <c r="U12" s="81">
        <f>IFERROR(T12/(Q12),"-")</f>
        <v>0</v>
      </c>
      <c r="V12" s="82">
        <f>IFERROR(K12/SUM(Q12:Q13),"-")</f>
        <v>2205.8823529412</v>
      </c>
      <c r="W12" s="83">
        <v>1</v>
      </c>
      <c r="X12" s="81">
        <f>IF(Q12=0,"-",W12/Q12)</f>
        <v>0.14285714285714</v>
      </c>
      <c r="Y12" s="186">
        <v>25000</v>
      </c>
      <c r="Z12" s="187">
        <f>IFERROR(Y12/Q12,"-")</f>
        <v>3571.4285714286</v>
      </c>
      <c r="AA12" s="187">
        <f>IFERROR(Y12/W12,"-")</f>
        <v>25000</v>
      </c>
      <c r="AB12" s="181">
        <f>SUM(Y12:Y13)-SUM(K12:K13)</f>
        <v>128000</v>
      </c>
      <c r="AC12" s="85">
        <f>SUM(Y12:Y13)/SUM(K12:K13)</f>
        <v>2.7066666666667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2</v>
      </c>
      <c r="AO12" s="101">
        <f>IF(Q12=0,"",IF(AN12=0,"",(AN12/Q12)))</f>
        <v>0.28571428571429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0.14285714285714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2</v>
      </c>
      <c r="BG12" s="113">
        <f>IF(Q12=0,"",IF(BF12=0,"",(BF12/Q12)))</f>
        <v>0.28571428571429</v>
      </c>
      <c r="BH12" s="112">
        <v>1</v>
      </c>
      <c r="BI12" s="114">
        <f>IFERROR(BH12/BF12,"-")</f>
        <v>0.5</v>
      </c>
      <c r="BJ12" s="115">
        <v>25000</v>
      </c>
      <c r="BK12" s="116">
        <f>IFERROR(BJ12/BF12,"-")</f>
        <v>12500</v>
      </c>
      <c r="BL12" s="117"/>
      <c r="BM12" s="117"/>
      <c r="BN12" s="117">
        <v>1</v>
      </c>
      <c r="BO12" s="119">
        <v>2</v>
      </c>
      <c r="BP12" s="120">
        <f>IF(Q12=0,"",IF(BO12=0,"",(BO12/Q12)))</f>
        <v>0.28571428571429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25000</v>
      </c>
      <c r="CR12" s="141">
        <v>25000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150</v>
      </c>
      <c r="C13" s="189" t="s">
        <v>138</v>
      </c>
      <c r="D13" s="189"/>
      <c r="E13" s="189"/>
      <c r="F13" s="189"/>
      <c r="G13" s="189" t="s">
        <v>78</v>
      </c>
      <c r="H13" s="89"/>
      <c r="I13" s="89"/>
      <c r="J13" s="89"/>
      <c r="K13" s="181"/>
      <c r="L13" s="80">
        <v>0</v>
      </c>
      <c r="M13" s="80">
        <v>0</v>
      </c>
      <c r="N13" s="80">
        <v>90</v>
      </c>
      <c r="O13" s="91">
        <v>27</v>
      </c>
      <c r="P13" s="92">
        <v>0</v>
      </c>
      <c r="Q13" s="93">
        <f>O13+P13</f>
        <v>27</v>
      </c>
      <c r="R13" s="81">
        <f>IFERROR(Q13/N13,"-")</f>
        <v>0.3</v>
      </c>
      <c r="S13" s="80">
        <v>2</v>
      </c>
      <c r="T13" s="80">
        <v>4</v>
      </c>
      <c r="U13" s="81">
        <f>IFERROR(T13/(Q13),"-")</f>
        <v>0.14814814814815</v>
      </c>
      <c r="V13" s="82"/>
      <c r="W13" s="83">
        <v>2</v>
      </c>
      <c r="X13" s="81">
        <f>IF(Q13=0,"-",W13/Q13)</f>
        <v>0.074074074074074</v>
      </c>
      <c r="Y13" s="186">
        <v>178000</v>
      </c>
      <c r="Z13" s="187">
        <f>IFERROR(Y13/Q13,"-")</f>
        <v>6592.5925925926</v>
      </c>
      <c r="AA13" s="187">
        <f>IFERROR(Y13/W13,"-")</f>
        <v>89000</v>
      </c>
      <c r="AB13" s="181"/>
      <c r="AC13" s="85"/>
      <c r="AD13" s="78"/>
      <c r="AE13" s="94">
        <v>1</v>
      </c>
      <c r="AF13" s="95">
        <f>IF(Q13=0,"",IF(AE13=0,"",(AE13/Q13)))</f>
        <v>0.037037037037037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2</v>
      </c>
      <c r="AO13" s="101">
        <f>IF(Q13=0,"",IF(AN13=0,"",(AN13/Q13)))</f>
        <v>0.074074074074074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3</v>
      </c>
      <c r="AX13" s="107">
        <f>IF(Q13=0,"",IF(AW13=0,"",(AW13/Q13)))</f>
        <v>0.11111111111111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6</v>
      </c>
      <c r="BG13" s="113">
        <f>IF(Q13=0,"",IF(BF13=0,"",(BF13/Q13)))</f>
        <v>0.22222222222222</v>
      </c>
      <c r="BH13" s="112">
        <v>3</v>
      </c>
      <c r="BI13" s="114">
        <f>IFERROR(BH13/BF13,"-")</f>
        <v>0.5</v>
      </c>
      <c r="BJ13" s="115">
        <v>168000</v>
      </c>
      <c r="BK13" s="116">
        <f>IFERROR(BJ13/BF13,"-")</f>
        <v>28000</v>
      </c>
      <c r="BL13" s="117">
        <v>1</v>
      </c>
      <c r="BM13" s="117">
        <v>1</v>
      </c>
      <c r="BN13" s="117">
        <v>1</v>
      </c>
      <c r="BO13" s="119">
        <v>12</v>
      </c>
      <c r="BP13" s="120">
        <f>IF(Q13=0,"",IF(BO13=0,"",(BO13/Q13)))</f>
        <v>0.44444444444444</v>
      </c>
      <c r="BQ13" s="121">
        <v>1</v>
      </c>
      <c r="BR13" s="122">
        <f>IFERROR(BQ13/BO13,"-")</f>
        <v>0.083333333333333</v>
      </c>
      <c r="BS13" s="123">
        <v>8000</v>
      </c>
      <c r="BT13" s="124">
        <f>IFERROR(BS13/BO13,"-")</f>
        <v>666.66666666667</v>
      </c>
      <c r="BU13" s="125"/>
      <c r="BV13" s="125"/>
      <c r="BW13" s="125">
        <v>1</v>
      </c>
      <c r="BX13" s="126">
        <v>3</v>
      </c>
      <c r="BY13" s="127">
        <f>IF(Q13=0,"",IF(BX13=0,"",(BX13/Q13)))</f>
        <v>0.11111111111111</v>
      </c>
      <c r="BZ13" s="128">
        <v>2</v>
      </c>
      <c r="CA13" s="129">
        <f>IFERROR(BZ13/BX13,"-")</f>
        <v>0.66666666666667</v>
      </c>
      <c r="CB13" s="130">
        <v>431000</v>
      </c>
      <c r="CC13" s="131">
        <f>IFERROR(CB13/BX13,"-")</f>
        <v>143666.66666667</v>
      </c>
      <c r="CD13" s="132">
        <v>1</v>
      </c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2</v>
      </c>
      <c r="CQ13" s="141">
        <v>178000</v>
      </c>
      <c r="CR13" s="141">
        <v>426000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>
        <f>AC14</f>
        <v>2.5142857142857</v>
      </c>
      <c r="B14" s="189" t="s">
        <v>151</v>
      </c>
      <c r="C14" s="189" t="s">
        <v>138</v>
      </c>
      <c r="D14" s="189" t="s">
        <v>145</v>
      </c>
      <c r="E14" s="189" t="s">
        <v>152</v>
      </c>
      <c r="F14" s="189"/>
      <c r="G14" s="189" t="s">
        <v>110</v>
      </c>
      <c r="H14" s="89" t="s">
        <v>153</v>
      </c>
      <c r="I14" s="89" t="s">
        <v>154</v>
      </c>
      <c r="J14" s="89" t="s">
        <v>155</v>
      </c>
      <c r="K14" s="181">
        <v>105000</v>
      </c>
      <c r="L14" s="80">
        <v>0</v>
      </c>
      <c r="M14" s="80">
        <v>0</v>
      </c>
      <c r="N14" s="80">
        <v>78</v>
      </c>
      <c r="O14" s="91">
        <v>14</v>
      </c>
      <c r="P14" s="92">
        <v>0</v>
      </c>
      <c r="Q14" s="93">
        <f>O14+P14</f>
        <v>14</v>
      </c>
      <c r="R14" s="81">
        <f>IFERROR(Q14/N14,"-")</f>
        <v>0.17948717948718</v>
      </c>
      <c r="S14" s="80">
        <v>4</v>
      </c>
      <c r="T14" s="80">
        <v>8</v>
      </c>
      <c r="U14" s="81">
        <f>IFERROR(T14/(Q14),"-")</f>
        <v>0.57142857142857</v>
      </c>
      <c r="V14" s="82">
        <f>IFERROR(K14/SUM(Q14:Q15),"-")</f>
        <v>3088.2352941176</v>
      </c>
      <c r="W14" s="83">
        <v>3</v>
      </c>
      <c r="X14" s="81">
        <f>IF(Q14=0,"-",W14/Q14)</f>
        <v>0.21428571428571</v>
      </c>
      <c r="Y14" s="186">
        <v>179000</v>
      </c>
      <c r="Z14" s="187">
        <f>IFERROR(Y14/Q14,"-")</f>
        <v>12785.714285714</v>
      </c>
      <c r="AA14" s="187">
        <f>IFERROR(Y14/W14,"-")</f>
        <v>59666.666666667</v>
      </c>
      <c r="AB14" s="181">
        <f>SUM(Y14:Y15)-SUM(K14:K15)</f>
        <v>159000</v>
      </c>
      <c r="AC14" s="85">
        <f>SUM(Y14:Y15)/SUM(K14:K15)</f>
        <v>2.5142857142857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0.071428571428571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2</v>
      </c>
      <c r="AX14" s="107">
        <f>IF(Q14=0,"",IF(AW14=0,"",(AW14/Q14)))</f>
        <v>0.14285714285714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1</v>
      </c>
      <c r="BG14" s="113">
        <f>IF(Q14=0,"",IF(BF14=0,"",(BF14/Q14)))</f>
        <v>0.071428571428571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8</v>
      </c>
      <c r="BP14" s="120">
        <f>IF(Q14=0,"",IF(BO14=0,"",(BO14/Q14)))</f>
        <v>0.57142857142857</v>
      </c>
      <c r="BQ14" s="121">
        <v>2</v>
      </c>
      <c r="BR14" s="122">
        <f>IFERROR(BQ14/BO14,"-")</f>
        <v>0.25</v>
      </c>
      <c r="BS14" s="123">
        <v>114000</v>
      </c>
      <c r="BT14" s="124">
        <f>IFERROR(BS14/BO14,"-")</f>
        <v>14250</v>
      </c>
      <c r="BU14" s="125">
        <v>1</v>
      </c>
      <c r="BV14" s="125"/>
      <c r="BW14" s="125">
        <v>1</v>
      </c>
      <c r="BX14" s="126">
        <v>1</v>
      </c>
      <c r="BY14" s="127">
        <f>IF(Q14=0,"",IF(BX14=0,"",(BX14/Q14)))</f>
        <v>0.071428571428571</v>
      </c>
      <c r="BZ14" s="128">
        <v>1</v>
      </c>
      <c r="CA14" s="129">
        <f>IFERROR(BZ14/BX14,"-")</f>
        <v>1</v>
      </c>
      <c r="CB14" s="130">
        <v>65000</v>
      </c>
      <c r="CC14" s="131">
        <f>IFERROR(CB14/BX14,"-")</f>
        <v>65000</v>
      </c>
      <c r="CD14" s="132"/>
      <c r="CE14" s="132"/>
      <c r="CF14" s="132">
        <v>1</v>
      </c>
      <c r="CG14" s="133">
        <v>1</v>
      </c>
      <c r="CH14" s="134">
        <f>IF(Q14=0,"",IF(CG14=0,"",(CG14/Q14)))</f>
        <v>0.071428571428571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3</v>
      </c>
      <c r="CQ14" s="141">
        <v>179000</v>
      </c>
      <c r="CR14" s="141">
        <v>111000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156</v>
      </c>
      <c r="C15" s="189" t="s">
        <v>138</v>
      </c>
      <c r="D15" s="189"/>
      <c r="E15" s="189"/>
      <c r="F15" s="189"/>
      <c r="G15" s="189" t="s">
        <v>78</v>
      </c>
      <c r="H15" s="89"/>
      <c r="I15" s="89"/>
      <c r="J15" s="89"/>
      <c r="K15" s="181"/>
      <c r="L15" s="80">
        <v>0</v>
      </c>
      <c r="M15" s="80">
        <v>0</v>
      </c>
      <c r="N15" s="80">
        <v>57</v>
      </c>
      <c r="O15" s="91">
        <v>20</v>
      </c>
      <c r="P15" s="92">
        <v>0</v>
      </c>
      <c r="Q15" s="93">
        <f>O15+P15</f>
        <v>20</v>
      </c>
      <c r="R15" s="81">
        <f>IFERROR(Q15/N15,"-")</f>
        <v>0.35087719298246</v>
      </c>
      <c r="S15" s="80">
        <v>2</v>
      </c>
      <c r="T15" s="80">
        <v>4</v>
      </c>
      <c r="U15" s="81">
        <f>IFERROR(T15/(Q15),"-")</f>
        <v>0.2</v>
      </c>
      <c r="V15" s="82"/>
      <c r="W15" s="83">
        <v>4</v>
      </c>
      <c r="X15" s="81">
        <f>IF(Q15=0,"-",W15/Q15)</f>
        <v>0.2</v>
      </c>
      <c r="Y15" s="186">
        <v>85000</v>
      </c>
      <c r="Z15" s="187">
        <f>IFERROR(Y15/Q15,"-")</f>
        <v>4250</v>
      </c>
      <c r="AA15" s="187">
        <f>IFERROR(Y15/W15,"-")</f>
        <v>21250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0.05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2</v>
      </c>
      <c r="BG15" s="113">
        <f>IF(Q15=0,"",IF(BF15=0,"",(BF15/Q15)))</f>
        <v>0.1</v>
      </c>
      <c r="BH15" s="112">
        <v>1</v>
      </c>
      <c r="BI15" s="114">
        <f>IFERROR(BH15/BF15,"-")</f>
        <v>0.5</v>
      </c>
      <c r="BJ15" s="115">
        <v>1000</v>
      </c>
      <c r="BK15" s="116">
        <f>IFERROR(BJ15/BF15,"-")</f>
        <v>500</v>
      </c>
      <c r="BL15" s="117">
        <v>1</v>
      </c>
      <c r="BM15" s="117"/>
      <c r="BN15" s="117"/>
      <c r="BO15" s="119">
        <v>14</v>
      </c>
      <c r="BP15" s="120">
        <f>IF(Q15=0,"",IF(BO15=0,"",(BO15/Q15)))</f>
        <v>0.7</v>
      </c>
      <c r="BQ15" s="121">
        <v>3</v>
      </c>
      <c r="BR15" s="122">
        <f>IFERROR(BQ15/BO15,"-")</f>
        <v>0.21428571428571</v>
      </c>
      <c r="BS15" s="123">
        <v>190000</v>
      </c>
      <c r="BT15" s="124">
        <f>IFERROR(BS15/BO15,"-")</f>
        <v>13571.428571429</v>
      </c>
      <c r="BU15" s="125"/>
      <c r="BV15" s="125"/>
      <c r="BW15" s="125">
        <v>3</v>
      </c>
      <c r="BX15" s="126">
        <v>3</v>
      </c>
      <c r="BY15" s="127">
        <f>IF(Q15=0,"",IF(BX15=0,"",(BX15/Q15)))</f>
        <v>0.15</v>
      </c>
      <c r="BZ15" s="128">
        <v>1</v>
      </c>
      <c r="CA15" s="129">
        <f>IFERROR(BZ15/BX15,"-")</f>
        <v>0.33333333333333</v>
      </c>
      <c r="CB15" s="130">
        <v>9000</v>
      </c>
      <c r="CC15" s="131">
        <f>IFERROR(CB15/BX15,"-")</f>
        <v>3000</v>
      </c>
      <c r="CD15" s="132"/>
      <c r="CE15" s="132"/>
      <c r="CF15" s="132">
        <v>1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4</v>
      </c>
      <c r="CQ15" s="141">
        <v>85000</v>
      </c>
      <c r="CR15" s="141">
        <v>130000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>
        <f>AC16</f>
        <v>2.1684210526316</v>
      </c>
      <c r="B16" s="189" t="s">
        <v>157</v>
      </c>
      <c r="C16" s="189" t="s">
        <v>138</v>
      </c>
      <c r="D16" s="189" t="s">
        <v>158</v>
      </c>
      <c r="E16" s="189" t="s">
        <v>152</v>
      </c>
      <c r="F16" s="189"/>
      <c r="G16" s="189" t="s">
        <v>110</v>
      </c>
      <c r="H16" s="89" t="s">
        <v>159</v>
      </c>
      <c r="I16" s="89" t="s">
        <v>154</v>
      </c>
      <c r="J16" s="89" t="s">
        <v>160</v>
      </c>
      <c r="K16" s="181">
        <v>95000</v>
      </c>
      <c r="L16" s="80">
        <v>0</v>
      </c>
      <c r="M16" s="80">
        <v>0</v>
      </c>
      <c r="N16" s="80">
        <v>91</v>
      </c>
      <c r="O16" s="91">
        <v>9</v>
      </c>
      <c r="P16" s="92">
        <v>0</v>
      </c>
      <c r="Q16" s="93">
        <f>O16+P16</f>
        <v>9</v>
      </c>
      <c r="R16" s="81">
        <f>IFERROR(Q16/N16,"-")</f>
        <v>0.098901098901099</v>
      </c>
      <c r="S16" s="80">
        <v>0</v>
      </c>
      <c r="T16" s="80">
        <v>4</v>
      </c>
      <c r="U16" s="81">
        <f>IFERROR(T16/(Q16),"-")</f>
        <v>0.44444444444444</v>
      </c>
      <c r="V16" s="82">
        <f>IFERROR(K16/SUM(Q16:Q17),"-")</f>
        <v>4130.4347826087</v>
      </c>
      <c r="W16" s="83">
        <v>1</v>
      </c>
      <c r="X16" s="81">
        <f>IF(Q16=0,"-",W16/Q16)</f>
        <v>0.11111111111111</v>
      </c>
      <c r="Y16" s="186">
        <v>185000</v>
      </c>
      <c r="Z16" s="187">
        <f>IFERROR(Y16/Q16,"-")</f>
        <v>20555.555555556</v>
      </c>
      <c r="AA16" s="187">
        <f>IFERROR(Y16/W16,"-")</f>
        <v>185000</v>
      </c>
      <c r="AB16" s="181">
        <f>SUM(Y16:Y17)-SUM(K16:K17)</f>
        <v>111000</v>
      </c>
      <c r="AC16" s="85">
        <f>SUM(Y16:Y17)/SUM(K16:K17)</f>
        <v>2.1684210526316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2</v>
      </c>
      <c r="BG16" s="113">
        <f>IF(Q16=0,"",IF(BF16=0,"",(BF16/Q16)))</f>
        <v>0.22222222222222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6</v>
      </c>
      <c r="BY16" s="127">
        <f>IF(Q16=0,"",IF(BX16=0,"",(BX16/Q16)))</f>
        <v>0.66666666666667</v>
      </c>
      <c r="BZ16" s="128">
        <v>3</v>
      </c>
      <c r="CA16" s="129">
        <f>IFERROR(BZ16/BX16,"-")</f>
        <v>0.5</v>
      </c>
      <c r="CB16" s="130">
        <v>28000</v>
      </c>
      <c r="CC16" s="131">
        <f>IFERROR(CB16/BX16,"-")</f>
        <v>4666.6666666667</v>
      </c>
      <c r="CD16" s="132">
        <v>1</v>
      </c>
      <c r="CE16" s="132"/>
      <c r="CF16" s="132">
        <v>2</v>
      </c>
      <c r="CG16" s="133">
        <v>1</v>
      </c>
      <c r="CH16" s="134">
        <f>IF(Q16=0,"",IF(CG16=0,"",(CG16/Q16)))</f>
        <v>0.11111111111111</v>
      </c>
      <c r="CI16" s="135">
        <v>1</v>
      </c>
      <c r="CJ16" s="136">
        <f>IFERROR(CI16/CG16,"-")</f>
        <v>1</v>
      </c>
      <c r="CK16" s="137">
        <v>457000</v>
      </c>
      <c r="CL16" s="138">
        <f>IFERROR(CK16/CG16,"-")</f>
        <v>457000</v>
      </c>
      <c r="CM16" s="139"/>
      <c r="CN16" s="139"/>
      <c r="CO16" s="139">
        <v>1</v>
      </c>
      <c r="CP16" s="140">
        <v>1</v>
      </c>
      <c r="CQ16" s="141">
        <v>185000</v>
      </c>
      <c r="CR16" s="141">
        <v>457000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/>
      <c r="B17" s="189" t="s">
        <v>161</v>
      </c>
      <c r="C17" s="189" t="s">
        <v>138</v>
      </c>
      <c r="D17" s="189"/>
      <c r="E17" s="189"/>
      <c r="F17" s="189"/>
      <c r="G17" s="189" t="s">
        <v>78</v>
      </c>
      <c r="H17" s="89"/>
      <c r="I17" s="89"/>
      <c r="J17" s="89"/>
      <c r="K17" s="181"/>
      <c r="L17" s="80">
        <v>0</v>
      </c>
      <c r="M17" s="80">
        <v>0</v>
      </c>
      <c r="N17" s="80">
        <v>48</v>
      </c>
      <c r="O17" s="91">
        <v>14</v>
      </c>
      <c r="P17" s="92">
        <v>0</v>
      </c>
      <c r="Q17" s="93">
        <f>O17+P17</f>
        <v>14</v>
      </c>
      <c r="R17" s="81">
        <f>IFERROR(Q17/N17,"-")</f>
        <v>0.29166666666667</v>
      </c>
      <c r="S17" s="80">
        <v>4</v>
      </c>
      <c r="T17" s="80">
        <v>1</v>
      </c>
      <c r="U17" s="81">
        <f>IFERROR(T17/(Q17),"-")</f>
        <v>0.071428571428571</v>
      </c>
      <c r="V17" s="82"/>
      <c r="W17" s="83">
        <v>4</v>
      </c>
      <c r="X17" s="81">
        <f>IF(Q17=0,"-",W17/Q17)</f>
        <v>0.28571428571429</v>
      </c>
      <c r="Y17" s="186">
        <v>21000</v>
      </c>
      <c r="Z17" s="187">
        <f>IFERROR(Y17/Q17,"-")</f>
        <v>1500</v>
      </c>
      <c r="AA17" s="187">
        <f>IFERROR(Y17/W17,"-")</f>
        <v>5250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0.071428571428571</v>
      </c>
      <c r="BH17" s="112">
        <v>1</v>
      </c>
      <c r="BI17" s="114">
        <f>IFERROR(BH17/BF17,"-")</f>
        <v>1</v>
      </c>
      <c r="BJ17" s="115">
        <v>5000</v>
      </c>
      <c r="BK17" s="116">
        <f>IFERROR(BJ17/BF17,"-")</f>
        <v>5000</v>
      </c>
      <c r="BL17" s="117"/>
      <c r="BM17" s="117">
        <v>1</v>
      </c>
      <c r="BN17" s="117"/>
      <c r="BO17" s="119">
        <v>8</v>
      </c>
      <c r="BP17" s="120">
        <f>IF(Q17=0,"",IF(BO17=0,"",(BO17/Q17)))</f>
        <v>0.57142857142857</v>
      </c>
      <c r="BQ17" s="121">
        <v>2</v>
      </c>
      <c r="BR17" s="122">
        <f>IFERROR(BQ17/BO17,"-")</f>
        <v>0.25</v>
      </c>
      <c r="BS17" s="123">
        <v>13000</v>
      </c>
      <c r="BT17" s="124">
        <f>IFERROR(BS17/BO17,"-")</f>
        <v>1625</v>
      </c>
      <c r="BU17" s="125">
        <v>2</v>
      </c>
      <c r="BV17" s="125"/>
      <c r="BW17" s="125"/>
      <c r="BX17" s="126">
        <v>2</v>
      </c>
      <c r="BY17" s="127">
        <f>IF(Q17=0,"",IF(BX17=0,"",(BX17/Q17)))</f>
        <v>0.14285714285714</v>
      </c>
      <c r="BZ17" s="128">
        <v>1</v>
      </c>
      <c r="CA17" s="129">
        <f>IFERROR(BZ17/BX17,"-")</f>
        <v>0.5</v>
      </c>
      <c r="CB17" s="130">
        <v>19000</v>
      </c>
      <c r="CC17" s="131">
        <f>IFERROR(CB17/BX17,"-")</f>
        <v>9500</v>
      </c>
      <c r="CD17" s="132"/>
      <c r="CE17" s="132"/>
      <c r="CF17" s="132">
        <v>1</v>
      </c>
      <c r="CG17" s="133">
        <v>3</v>
      </c>
      <c r="CH17" s="134">
        <f>IF(Q17=0,"",IF(CG17=0,"",(CG17/Q17)))</f>
        <v>0.21428571428571</v>
      </c>
      <c r="CI17" s="135">
        <v>1</v>
      </c>
      <c r="CJ17" s="136">
        <f>IFERROR(CI17/CG17,"-")</f>
        <v>0.33333333333333</v>
      </c>
      <c r="CK17" s="137">
        <v>5000</v>
      </c>
      <c r="CL17" s="138">
        <f>IFERROR(CK17/CG17,"-")</f>
        <v>1666.6666666667</v>
      </c>
      <c r="CM17" s="139">
        <v>1</v>
      </c>
      <c r="CN17" s="139"/>
      <c r="CO17" s="139"/>
      <c r="CP17" s="140">
        <v>4</v>
      </c>
      <c r="CQ17" s="141">
        <v>21000</v>
      </c>
      <c r="CR17" s="141">
        <v>19000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30"/>
      <c r="B18" s="86"/>
      <c r="C18" s="86"/>
      <c r="D18" s="87"/>
      <c r="E18" s="87"/>
      <c r="F18" s="87"/>
      <c r="G18" s="88"/>
      <c r="H18" s="89"/>
      <c r="I18" s="89"/>
      <c r="J18" s="89"/>
      <c r="K18" s="182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8"/>
      <c r="Z18" s="188"/>
      <c r="AA18" s="188"/>
      <c r="AB18" s="188"/>
      <c r="AC18" s="33"/>
      <c r="AD18" s="58"/>
      <c r="AE18" s="62"/>
      <c r="AF18" s="63"/>
      <c r="AG18" s="62"/>
      <c r="AH18" s="66"/>
      <c r="AI18" s="67"/>
      <c r="AJ18" s="68"/>
      <c r="AK18" s="69"/>
      <c r="AL18" s="69"/>
      <c r="AM18" s="69"/>
      <c r="AN18" s="62"/>
      <c r="AO18" s="63"/>
      <c r="AP18" s="62"/>
      <c r="AQ18" s="66"/>
      <c r="AR18" s="67"/>
      <c r="AS18" s="68"/>
      <c r="AT18" s="69"/>
      <c r="AU18" s="69"/>
      <c r="AV18" s="69"/>
      <c r="AW18" s="62"/>
      <c r="AX18" s="63"/>
      <c r="AY18" s="62"/>
      <c r="AZ18" s="66"/>
      <c r="BA18" s="67"/>
      <c r="BB18" s="68"/>
      <c r="BC18" s="69"/>
      <c r="BD18" s="69"/>
      <c r="BE18" s="69"/>
      <c r="BF18" s="62"/>
      <c r="BG18" s="63"/>
      <c r="BH18" s="62"/>
      <c r="BI18" s="66"/>
      <c r="BJ18" s="67"/>
      <c r="BK18" s="68"/>
      <c r="BL18" s="69"/>
      <c r="BM18" s="69"/>
      <c r="BN18" s="69"/>
      <c r="BO18" s="64"/>
      <c r="BP18" s="65"/>
      <c r="BQ18" s="62"/>
      <c r="BR18" s="66"/>
      <c r="BS18" s="67"/>
      <c r="BT18" s="68"/>
      <c r="BU18" s="69"/>
      <c r="BV18" s="69"/>
      <c r="BW18" s="69"/>
      <c r="BX18" s="64"/>
      <c r="BY18" s="65"/>
      <c r="BZ18" s="62"/>
      <c r="CA18" s="66"/>
      <c r="CB18" s="67"/>
      <c r="CC18" s="68"/>
      <c r="CD18" s="69"/>
      <c r="CE18" s="69"/>
      <c r="CF18" s="69"/>
      <c r="CG18" s="64"/>
      <c r="CH18" s="65"/>
      <c r="CI18" s="62"/>
      <c r="CJ18" s="66"/>
      <c r="CK18" s="67"/>
      <c r="CL18" s="68"/>
      <c r="CM18" s="69"/>
      <c r="CN18" s="69"/>
      <c r="CO18" s="69"/>
      <c r="CP18" s="70"/>
      <c r="CQ18" s="67"/>
      <c r="CR18" s="67"/>
      <c r="CS18" s="67"/>
      <c r="CT18" s="71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4"/>
      <c r="K19" s="183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8"/>
      <c r="Z19" s="188"/>
      <c r="AA19" s="188"/>
      <c r="AB19" s="188"/>
      <c r="AC19" s="33"/>
      <c r="AD19" s="60"/>
      <c r="AE19" s="62"/>
      <c r="AF19" s="63"/>
      <c r="AG19" s="62"/>
      <c r="AH19" s="66"/>
      <c r="AI19" s="67"/>
      <c r="AJ19" s="68"/>
      <c r="AK19" s="69"/>
      <c r="AL19" s="69"/>
      <c r="AM19" s="69"/>
      <c r="AN19" s="62"/>
      <c r="AO19" s="63"/>
      <c r="AP19" s="62"/>
      <c r="AQ19" s="66"/>
      <c r="AR19" s="67"/>
      <c r="AS19" s="68"/>
      <c r="AT19" s="69"/>
      <c r="AU19" s="69"/>
      <c r="AV19" s="69"/>
      <c r="AW19" s="62"/>
      <c r="AX19" s="63"/>
      <c r="AY19" s="62"/>
      <c r="AZ19" s="66"/>
      <c r="BA19" s="67"/>
      <c r="BB19" s="68"/>
      <c r="BC19" s="69"/>
      <c r="BD19" s="69"/>
      <c r="BE19" s="69"/>
      <c r="BF19" s="62"/>
      <c r="BG19" s="63"/>
      <c r="BH19" s="62"/>
      <c r="BI19" s="66"/>
      <c r="BJ19" s="67"/>
      <c r="BK19" s="68"/>
      <c r="BL19" s="69"/>
      <c r="BM19" s="69"/>
      <c r="BN19" s="69"/>
      <c r="BO19" s="64"/>
      <c r="BP19" s="65"/>
      <c r="BQ19" s="62"/>
      <c r="BR19" s="66"/>
      <c r="BS19" s="67"/>
      <c r="BT19" s="68"/>
      <c r="BU19" s="69"/>
      <c r="BV19" s="69"/>
      <c r="BW19" s="69"/>
      <c r="BX19" s="64"/>
      <c r="BY19" s="65"/>
      <c r="BZ19" s="62"/>
      <c r="CA19" s="66"/>
      <c r="CB19" s="67"/>
      <c r="CC19" s="68"/>
      <c r="CD19" s="69"/>
      <c r="CE19" s="69"/>
      <c r="CF19" s="69"/>
      <c r="CG19" s="64"/>
      <c r="CH19" s="65"/>
      <c r="CI19" s="62"/>
      <c r="CJ19" s="66"/>
      <c r="CK19" s="67"/>
      <c r="CL19" s="68"/>
      <c r="CM19" s="69"/>
      <c r="CN19" s="69"/>
      <c r="CO19" s="69"/>
      <c r="CP19" s="70"/>
      <c r="CQ19" s="67"/>
      <c r="CR19" s="67"/>
      <c r="CS19" s="67"/>
      <c r="CT19" s="71"/>
    </row>
    <row r="20" spans="1:99">
      <c r="A20" s="19">
        <f>AC20</f>
        <v>1.2719298245614</v>
      </c>
      <c r="B20" s="39"/>
      <c r="C20" s="39"/>
      <c r="D20" s="39"/>
      <c r="E20" s="39"/>
      <c r="F20" s="39"/>
      <c r="G20" s="39"/>
      <c r="H20" s="40" t="s">
        <v>162</v>
      </c>
      <c r="I20" s="40"/>
      <c r="J20" s="40"/>
      <c r="K20" s="184">
        <f>SUM(K6:K19)</f>
        <v>570000</v>
      </c>
      <c r="L20" s="41">
        <f>SUM(L6:L19)</f>
        <v>0</v>
      </c>
      <c r="M20" s="41">
        <f>SUM(M6:M19)</f>
        <v>0</v>
      </c>
      <c r="N20" s="41">
        <f>SUM(N6:N19)</f>
        <v>604</v>
      </c>
      <c r="O20" s="41">
        <f>SUM(O6:O19)</f>
        <v>142</v>
      </c>
      <c r="P20" s="41">
        <f>SUM(P6:P19)</f>
        <v>0</v>
      </c>
      <c r="Q20" s="41">
        <f>SUM(Q6:Q19)</f>
        <v>142</v>
      </c>
      <c r="R20" s="42">
        <f>IFERROR(Q20/N20,"-")</f>
        <v>0.23509933774834</v>
      </c>
      <c r="S20" s="77">
        <f>SUM(S6:S19)</f>
        <v>18</v>
      </c>
      <c r="T20" s="77">
        <f>SUM(T6:T19)</f>
        <v>31</v>
      </c>
      <c r="U20" s="42">
        <f>IFERROR(S20/Q20,"-")</f>
        <v>0.12676056338028</v>
      </c>
      <c r="V20" s="43">
        <f>IFERROR(K20/Q20,"-")</f>
        <v>4014.0845070423</v>
      </c>
      <c r="W20" s="44">
        <f>SUM(W6:W19)</f>
        <v>17</v>
      </c>
      <c r="X20" s="42">
        <f>IFERROR(W20/Q20,"-")</f>
        <v>0.11971830985915</v>
      </c>
      <c r="Y20" s="184">
        <f>SUM(Y6:Y19)</f>
        <v>725000</v>
      </c>
      <c r="Z20" s="184">
        <f>IFERROR(Y20/Q20,"-")</f>
        <v>5105.6338028169</v>
      </c>
      <c r="AA20" s="184">
        <f>IFERROR(Y20/W20,"-")</f>
        <v>42647.058823529</v>
      </c>
      <c r="AB20" s="184">
        <f>Y20-K20</f>
        <v>155000</v>
      </c>
      <c r="AC20" s="46">
        <f>Y20/K20</f>
        <v>1.2719298245614</v>
      </c>
      <c r="AD20" s="59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163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0.82702702702703</v>
      </c>
      <c r="B6" s="189" t="s">
        <v>164</v>
      </c>
      <c r="C6" s="189" t="s">
        <v>138</v>
      </c>
      <c r="D6" s="189" t="s">
        <v>165</v>
      </c>
      <c r="E6" s="189" t="s">
        <v>166</v>
      </c>
      <c r="F6" s="189" t="s">
        <v>167</v>
      </c>
      <c r="G6" s="189" t="s">
        <v>168</v>
      </c>
      <c r="H6" s="89" t="s">
        <v>169</v>
      </c>
      <c r="I6" s="89" t="s">
        <v>170</v>
      </c>
      <c r="J6" s="190" t="s">
        <v>171</v>
      </c>
      <c r="K6" s="181">
        <v>185000</v>
      </c>
      <c r="L6" s="80">
        <v>0</v>
      </c>
      <c r="M6" s="80">
        <v>0</v>
      </c>
      <c r="N6" s="80">
        <v>180</v>
      </c>
      <c r="O6" s="91">
        <v>31</v>
      </c>
      <c r="P6" s="92">
        <v>0</v>
      </c>
      <c r="Q6" s="93">
        <f>O6+P6</f>
        <v>31</v>
      </c>
      <c r="R6" s="81">
        <f>IFERROR(Q6/N6,"-")</f>
        <v>0.17222222222222</v>
      </c>
      <c r="S6" s="80">
        <v>1</v>
      </c>
      <c r="T6" s="80">
        <v>4</v>
      </c>
      <c r="U6" s="81">
        <f>IFERROR(T6/(Q6),"-")</f>
        <v>0.12903225806452</v>
      </c>
      <c r="V6" s="82">
        <f>IFERROR(K6/SUM(Q6:Q7),"-")</f>
        <v>1163.5220125786</v>
      </c>
      <c r="W6" s="83">
        <v>3</v>
      </c>
      <c r="X6" s="81">
        <f>IF(Q6=0,"-",W6/Q6)</f>
        <v>0.096774193548387</v>
      </c>
      <c r="Y6" s="186">
        <v>40000</v>
      </c>
      <c r="Z6" s="187">
        <f>IFERROR(Y6/Q6,"-")</f>
        <v>1290.3225806452</v>
      </c>
      <c r="AA6" s="187">
        <f>IFERROR(Y6/W6,"-")</f>
        <v>13333.333333333</v>
      </c>
      <c r="AB6" s="181">
        <f>SUM(Y6:Y7)-SUM(K6:K7)</f>
        <v>-32000</v>
      </c>
      <c r="AC6" s="85">
        <f>SUM(Y6:Y7)/SUM(K6:K7)</f>
        <v>0.82702702702703</v>
      </c>
      <c r="AD6" s="78"/>
      <c r="AE6" s="94">
        <v>8</v>
      </c>
      <c r="AF6" s="95">
        <f>IF(Q6=0,"",IF(AE6=0,"",(AE6/Q6)))</f>
        <v>0.25806451612903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4</v>
      </c>
      <c r="AO6" s="101">
        <f>IF(Q6=0,"",IF(AN6=0,"",(AN6/Q6)))</f>
        <v>0.12903225806452</v>
      </c>
      <c r="AP6" s="100">
        <v>1</v>
      </c>
      <c r="AQ6" s="102">
        <f>IFERROR(AP6/AN6,"-")</f>
        <v>0.25</v>
      </c>
      <c r="AR6" s="103">
        <v>15000</v>
      </c>
      <c r="AS6" s="104">
        <f>IFERROR(AR6/AN6,"-")</f>
        <v>3750</v>
      </c>
      <c r="AT6" s="105"/>
      <c r="AU6" s="105"/>
      <c r="AV6" s="105">
        <v>1</v>
      </c>
      <c r="AW6" s="106">
        <v>6</v>
      </c>
      <c r="AX6" s="107">
        <f>IF(Q6=0,"",IF(AW6=0,"",(AW6/Q6)))</f>
        <v>0.19354838709677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5</v>
      </c>
      <c r="BG6" s="113">
        <f>IF(Q6=0,"",IF(BF6=0,"",(BF6/Q6)))</f>
        <v>0.16129032258065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0.12903225806452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0.12903225806452</v>
      </c>
      <c r="BZ6" s="128">
        <v>2</v>
      </c>
      <c r="CA6" s="129">
        <f>IFERROR(BZ6/BX6,"-")</f>
        <v>0.5</v>
      </c>
      <c r="CB6" s="130">
        <v>40000</v>
      </c>
      <c r="CC6" s="131">
        <f>IFERROR(CB6/BX6,"-")</f>
        <v>10000</v>
      </c>
      <c r="CD6" s="132"/>
      <c r="CE6" s="132"/>
      <c r="CF6" s="132">
        <v>2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3</v>
      </c>
      <c r="CQ6" s="141">
        <v>40000</v>
      </c>
      <c r="CR6" s="141">
        <v>29000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172</v>
      </c>
      <c r="C7" s="189" t="s">
        <v>138</v>
      </c>
      <c r="D7" s="189"/>
      <c r="E7" s="189"/>
      <c r="F7" s="189"/>
      <c r="G7" s="189" t="s">
        <v>78</v>
      </c>
      <c r="H7" s="89"/>
      <c r="I7" s="89"/>
      <c r="J7" s="89"/>
      <c r="K7" s="181"/>
      <c r="L7" s="80">
        <v>0</v>
      </c>
      <c r="M7" s="80">
        <v>0</v>
      </c>
      <c r="N7" s="80">
        <v>279</v>
      </c>
      <c r="O7" s="91">
        <v>125</v>
      </c>
      <c r="P7" s="92">
        <v>3</v>
      </c>
      <c r="Q7" s="93">
        <f>O7+P7</f>
        <v>128</v>
      </c>
      <c r="R7" s="81">
        <f>IFERROR(Q7/N7,"-")</f>
        <v>0.45878136200717</v>
      </c>
      <c r="S7" s="80">
        <v>3</v>
      </c>
      <c r="T7" s="80">
        <v>25</v>
      </c>
      <c r="U7" s="81">
        <f>IFERROR(T7/(Q7),"-")</f>
        <v>0.1953125</v>
      </c>
      <c r="V7" s="82"/>
      <c r="W7" s="83">
        <v>6</v>
      </c>
      <c r="X7" s="81">
        <f>IF(Q7=0,"-",W7/Q7)</f>
        <v>0.046875</v>
      </c>
      <c r="Y7" s="186">
        <v>113000</v>
      </c>
      <c r="Z7" s="187">
        <f>IFERROR(Y7/Q7,"-")</f>
        <v>882.8125</v>
      </c>
      <c r="AA7" s="187">
        <f>IFERROR(Y7/W7,"-")</f>
        <v>18833.333333333</v>
      </c>
      <c r="AB7" s="181"/>
      <c r="AC7" s="85"/>
      <c r="AD7" s="78"/>
      <c r="AE7" s="94">
        <v>2</v>
      </c>
      <c r="AF7" s="95">
        <f>IF(Q7=0,"",IF(AE7=0,"",(AE7/Q7)))</f>
        <v>0.015625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9</v>
      </c>
      <c r="AO7" s="101">
        <f>IF(Q7=0,"",IF(AN7=0,"",(AN7/Q7)))</f>
        <v>0.0703125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18</v>
      </c>
      <c r="AX7" s="107">
        <f>IF(Q7=0,"",IF(AW7=0,"",(AW7/Q7)))</f>
        <v>0.140625</v>
      </c>
      <c r="AY7" s="106">
        <v>1</v>
      </c>
      <c r="AZ7" s="108">
        <f>IFERROR(AY7/AW7,"-")</f>
        <v>0.055555555555556</v>
      </c>
      <c r="BA7" s="109">
        <v>136560</v>
      </c>
      <c r="BB7" s="110">
        <f>IFERROR(BA7/AW7,"-")</f>
        <v>7586.6666666667</v>
      </c>
      <c r="BC7" s="111"/>
      <c r="BD7" s="111"/>
      <c r="BE7" s="111">
        <v>1</v>
      </c>
      <c r="BF7" s="112">
        <v>30</v>
      </c>
      <c r="BG7" s="113">
        <f>IF(Q7=0,"",IF(BF7=0,"",(BF7/Q7)))</f>
        <v>0.234375</v>
      </c>
      <c r="BH7" s="112">
        <v>2</v>
      </c>
      <c r="BI7" s="114">
        <f>IFERROR(BH7/BF7,"-")</f>
        <v>0.066666666666667</v>
      </c>
      <c r="BJ7" s="115">
        <v>64000</v>
      </c>
      <c r="BK7" s="116">
        <f>IFERROR(BJ7/BF7,"-")</f>
        <v>2133.3333333333</v>
      </c>
      <c r="BL7" s="117"/>
      <c r="BM7" s="117">
        <v>1</v>
      </c>
      <c r="BN7" s="117">
        <v>1</v>
      </c>
      <c r="BO7" s="119">
        <v>40</v>
      </c>
      <c r="BP7" s="120">
        <f>IF(Q7=0,"",IF(BO7=0,"",(BO7/Q7)))</f>
        <v>0.3125</v>
      </c>
      <c r="BQ7" s="121">
        <v>3</v>
      </c>
      <c r="BR7" s="122">
        <f>IFERROR(BQ7/BO7,"-")</f>
        <v>0.075</v>
      </c>
      <c r="BS7" s="123">
        <v>46000</v>
      </c>
      <c r="BT7" s="124">
        <f>IFERROR(BS7/BO7,"-")</f>
        <v>1150</v>
      </c>
      <c r="BU7" s="125">
        <v>1</v>
      </c>
      <c r="BV7" s="125"/>
      <c r="BW7" s="125">
        <v>2</v>
      </c>
      <c r="BX7" s="126">
        <v>24</v>
      </c>
      <c r="BY7" s="127">
        <f>IF(Q7=0,"",IF(BX7=0,"",(BX7/Q7)))</f>
        <v>0.1875</v>
      </c>
      <c r="BZ7" s="128">
        <v>1</v>
      </c>
      <c r="CA7" s="129">
        <f>IFERROR(BZ7/BX7,"-")</f>
        <v>0.041666666666667</v>
      </c>
      <c r="CB7" s="130">
        <v>3000</v>
      </c>
      <c r="CC7" s="131">
        <f>IFERROR(CB7/BX7,"-")</f>
        <v>125</v>
      </c>
      <c r="CD7" s="132">
        <v>1</v>
      </c>
      <c r="CE7" s="132"/>
      <c r="CF7" s="132"/>
      <c r="CG7" s="133">
        <v>5</v>
      </c>
      <c r="CH7" s="134">
        <f>IF(Q7=0,"",IF(CG7=0,"",(CG7/Q7)))</f>
        <v>0.0390625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6</v>
      </c>
      <c r="CQ7" s="141">
        <v>113000</v>
      </c>
      <c r="CR7" s="141">
        <v>136560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0.82702702702703</v>
      </c>
      <c r="B10" s="39"/>
      <c r="C10" s="39"/>
      <c r="D10" s="39"/>
      <c r="E10" s="39"/>
      <c r="F10" s="39"/>
      <c r="G10" s="39"/>
      <c r="H10" s="40" t="s">
        <v>173</v>
      </c>
      <c r="I10" s="40"/>
      <c r="J10" s="40"/>
      <c r="K10" s="184">
        <f>SUM(K6:K9)</f>
        <v>185000</v>
      </c>
      <c r="L10" s="41">
        <f>SUM(L6:L9)</f>
        <v>0</v>
      </c>
      <c r="M10" s="41">
        <f>SUM(M6:M9)</f>
        <v>0</v>
      </c>
      <c r="N10" s="41">
        <f>SUM(N6:N9)</f>
        <v>459</v>
      </c>
      <c r="O10" s="41">
        <f>SUM(O6:O9)</f>
        <v>156</v>
      </c>
      <c r="P10" s="41">
        <f>SUM(P6:P9)</f>
        <v>3</v>
      </c>
      <c r="Q10" s="41">
        <f>SUM(Q6:Q9)</f>
        <v>159</v>
      </c>
      <c r="R10" s="42">
        <f>IFERROR(Q10/N10,"-")</f>
        <v>0.34640522875817</v>
      </c>
      <c r="S10" s="77">
        <f>SUM(S6:S9)</f>
        <v>4</v>
      </c>
      <c r="T10" s="77">
        <f>SUM(T6:T9)</f>
        <v>29</v>
      </c>
      <c r="U10" s="42">
        <f>IFERROR(S10/Q10,"-")</f>
        <v>0.025157232704403</v>
      </c>
      <c r="V10" s="43">
        <f>IFERROR(K10/Q10,"-")</f>
        <v>1163.5220125786</v>
      </c>
      <c r="W10" s="44">
        <f>SUM(W6:W9)</f>
        <v>9</v>
      </c>
      <c r="X10" s="42">
        <f>IFERROR(W10/Q10,"-")</f>
        <v>0.056603773584906</v>
      </c>
      <c r="Y10" s="184">
        <f>SUM(Y6:Y9)</f>
        <v>153000</v>
      </c>
      <c r="Z10" s="184">
        <f>IFERROR(Y10/Q10,"-")</f>
        <v>962.2641509434</v>
      </c>
      <c r="AA10" s="184">
        <f>IFERROR(Y10/W10,"-")</f>
        <v>17000</v>
      </c>
      <c r="AB10" s="184">
        <f>Y10-K10</f>
        <v>-32000</v>
      </c>
      <c r="AC10" s="46">
        <f>Y10/K10</f>
        <v>0.82702702702703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174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175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176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177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178</v>
      </c>
      <c r="C6" s="189"/>
      <c r="D6" s="189" t="s">
        <v>179</v>
      </c>
      <c r="E6" s="189" t="s">
        <v>180</v>
      </c>
      <c r="F6" s="89" t="s">
        <v>181</v>
      </c>
      <c r="G6" s="89" t="s">
        <v>182</v>
      </c>
      <c r="H6" s="181">
        <v>0</v>
      </c>
      <c r="I6" s="84">
        <v>3000</v>
      </c>
      <c r="J6" s="80">
        <v>0</v>
      </c>
      <c r="K6" s="80">
        <v>0</v>
      </c>
      <c r="L6" s="80">
        <v>1473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183</v>
      </c>
      <c r="C7" s="189" t="s">
        <v>184</v>
      </c>
      <c r="D7" s="189"/>
      <c r="E7" s="189" t="s">
        <v>185</v>
      </c>
      <c r="F7" s="89" t="s">
        <v>186</v>
      </c>
      <c r="G7" s="89" t="s">
        <v>182</v>
      </c>
      <c r="H7" s="181">
        <v>0</v>
      </c>
      <c r="I7" s="84"/>
      <c r="J7" s="80">
        <v>0</v>
      </c>
      <c r="K7" s="80">
        <v>0</v>
      </c>
      <c r="L7" s="80">
        <v>0</v>
      </c>
      <c r="M7" s="93">
        <v>8</v>
      </c>
      <c r="N7" s="144">
        <v>8</v>
      </c>
      <c r="O7" s="81" t="str">
        <f>IFERROR(M7/L7,"-")</f>
        <v>-</v>
      </c>
      <c r="P7" s="80">
        <v>0</v>
      </c>
      <c r="Q7" s="80">
        <v>3</v>
      </c>
      <c r="R7" s="81">
        <f>IFERROR(P7/M7,"-")</f>
        <v>0</v>
      </c>
      <c r="S7" s="82">
        <f>IFERROR(H7/SUM(M7:M7),"-")</f>
        <v>0</v>
      </c>
      <c r="T7" s="83">
        <v>1</v>
      </c>
      <c r="U7" s="81">
        <f>IF(M7=0,"-",T7/M7)</f>
        <v>0.125</v>
      </c>
      <c r="V7" s="186">
        <v>23000</v>
      </c>
      <c r="W7" s="187">
        <f>IFERROR(V7/M7,"-")</f>
        <v>2875</v>
      </c>
      <c r="X7" s="187">
        <f>IFERROR(V7/T7,"-")</f>
        <v>23000</v>
      </c>
      <c r="Y7" s="181">
        <f>SUM(V7:V7)-SUM(H7:H7)</f>
        <v>23000</v>
      </c>
      <c r="Z7" s="85" t="str">
        <f>SUM(V7:V7)/SUM(H7:H7)</f>
        <v>0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>
        <v>1</v>
      </c>
      <c r="AL7" s="101">
        <f>IF(M7=0,"",IF(AK7=0,"",(AK7/M7)))</f>
        <v>0.125</v>
      </c>
      <c r="AM7" s="100"/>
      <c r="AN7" s="102">
        <f>IFERROR(AM7/AK7,"-")</f>
        <v>0</v>
      </c>
      <c r="AO7" s="103"/>
      <c r="AP7" s="104">
        <f>IFERROR(AO7/AK7,"-")</f>
        <v>0</v>
      </c>
      <c r="AQ7" s="105"/>
      <c r="AR7" s="105"/>
      <c r="AS7" s="105"/>
      <c r="AT7" s="106"/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>
        <f>IF(M7=0,"",IF(BC7=0,"",(BC7/M7)))</f>
        <v>0</v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>
        <v>7</v>
      </c>
      <c r="BL7" s="119"/>
      <c r="BM7" s="120">
        <f>IF(M7=0,"",IF(BK7=0,"",(BK7/M7)))</f>
        <v>0.875</v>
      </c>
      <c r="BN7" s="121">
        <v>1</v>
      </c>
      <c r="BO7" s="122">
        <f>IFERROR(BN7/BK7,"-")</f>
        <v>0.14285714285714</v>
      </c>
      <c r="BP7" s="123">
        <v>23000</v>
      </c>
      <c r="BQ7" s="124">
        <f>IFERROR(BP7/BK7,"-")</f>
        <v>3285.7142857143</v>
      </c>
      <c r="BR7" s="125"/>
      <c r="BS7" s="125"/>
      <c r="BT7" s="125">
        <v>1</v>
      </c>
      <c r="BU7" s="126"/>
      <c r="BV7" s="127">
        <f>IF(M7=0,"",IF(BU7=0,"",(BU7/M7)))</f>
        <v>0</v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1</v>
      </c>
      <c r="CN7" s="141">
        <v>23000</v>
      </c>
      <c r="CO7" s="141">
        <v>23000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187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1473</v>
      </c>
      <c r="M10" s="41">
        <f>SUM(M6:M9)</f>
        <v>8</v>
      </c>
      <c r="N10" s="41">
        <f>SUM(N6:N9)</f>
        <v>8</v>
      </c>
      <c r="O10" s="42">
        <f>IFERROR(M10/L10,"-")</f>
        <v>0.0054310930074678</v>
      </c>
      <c r="P10" s="77">
        <f>SUM(P6:P9)</f>
        <v>0</v>
      </c>
      <c r="Q10" s="77">
        <f>SUM(Q6:Q9)</f>
        <v>3</v>
      </c>
      <c r="R10" s="42">
        <f>IFERROR(P10/M10,"-")</f>
        <v>0</v>
      </c>
      <c r="S10" s="43">
        <f>IFERROR(H10/M10,"-")</f>
        <v>0</v>
      </c>
      <c r="T10" s="44">
        <f>SUM(T6:T9)</f>
        <v>1</v>
      </c>
      <c r="U10" s="42">
        <f>IFERROR(T10/M10,"-")</f>
        <v>0.125</v>
      </c>
      <c r="V10" s="184">
        <f>SUM(V6:V9)</f>
        <v>23000</v>
      </c>
      <c r="W10" s="184">
        <f>IFERROR(V10/M10,"-")</f>
        <v>2875</v>
      </c>
      <c r="X10" s="184">
        <f>IFERROR(V10/T10,"-")</f>
        <v>23000</v>
      </c>
      <c r="Y10" s="184">
        <f>V10-H10</f>
        <v>23000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188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175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4.2656202053281</v>
      </c>
      <c r="B6" s="189" t="s">
        <v>189</v>
      </c>
      <c r="C6" s="189" t="s">
        <v>190</v>
      </c>
      <c r="D6" s="189" t="s">
        <v>191</v>
      </c>
      <c r="E6" s="189" t="s">
        <v>192</v>
      </c>
      <c r="F6" s="89" t="s">
        <v>193</v>
      </c>
      <c r="G6" s="89" t="s">
        <v>182</v>
      </c>
      <c r="H6" s="181">
        <v>785377</v>
      </c>
      <c r="I6" s="80">
        <v>0</v>
      </c>
      <c r="J6" s="80">
        <v>0</v>
      </c>
      <c r="K6" s="80">
        <v>40541</v>
      </c>
      <c r="L6" s="93">
        <v>381</v>
      </c>
      <c r="M6" s="81">
        <f>IFERROR(L6/K6,"-")</f>
        <v>0.0093978934905404</v>
      </c>
      <c r="N6" s="80">
        <v>13</v>
      </c>
      <c r="O6" s="80">
        <v>157</v>
      </c>
      <c r="P6" s="81">
        <f>IFERROR(N6/(L6),"-")</f>
        <v>0.034120734908136</v>
      </c>
      <c r="Q6" s="82">
        <f>IFERROR(H6/SUM(L6:L6),"-")</f>
        <v>2061.3569553806</v>
      </c>
      <c r="R6" s="83">
        <v>36</v>
      </c>
      <c r="S6" s="81">
        <f>IF(L6=0,"-",R6/L6)</f>
        <v>0.094488188976378</v>
      </c>
      <c r="T6" s="186">
        <v>3350120</v>
      </c>
      <c r="U6" s="187">
        <f>IFERROR(T6/L6,"-")</f>
        <v>8792.9658792651</v>
      </c>
      <c r="V6" s="187">
        <f>IFERROR(T6/R6,"-")</f>
        <v>93058.888888889</v>
      </c>
      <c r="W6" s="181">
        <f>SUM(T6:T6)-SUM(H6:H6)</f>
        <v>2564743</v>
      </c>
      <c r="X6" s="85">
        <f>SUM(T6:T6)/SUM(H6:H6)</f>
        <v>4.2656202053281</v>
      </c>
      <c r="Y6" s="78"/>
      <c r="Z6" s="94">
        <v>9</v>
      </c>
      <c r="AA6" s="95">
        <f>IF(L6=0,"",IF(Z6=0,"",(Z6/L6)))</f>
        <v>0.023622047244094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21</v>
      </c>
      <c r="AJ6" s="101">
        <f>IF(L6=0,"",IF(AI6=0,"",(AI6/L6)))</f>
        <v>0.05511811023622</v>
      </c>
      <c r="AK6" s="100">
        <v>3</v>
      </c>
      <c r="AL6" s="102">
        <f>IFERROR(AK6/AI6,"-")</f>
        <v>0.14285714285714</v>
      </c>
      <c r="AM6" s="103">
        <v>17000</v>
      </c>
      <c r="AN6" s="104">
        <f>IFERROR(AM6/AI6,"-")</f>
        <v>809.52380952381</v>
      </c>
      <c r="AO6" s="105">
        <v>1</v>
      </c>
      <c r="AP6" s="105">
        <v>2</v>
      </c>
      <c r="AQ6" s="105"/>
      <c r="AR6" s="106">
        <v>59</v>
      </c>
      <c r="AS6" s="107">
        <f>IF(L6=0,"",IF(AR6=0,"",(AR6/L6)))</f>
        <v>0.15485564304462</v>
      </c>
      <c r="AT6" s="106">
        <v>3</v>
      </c>
      <c r="AU6" s="108">
        <f>IFERROR(AT6/AR6,"-")</f>
        <v>0.050847457627119</v>
      </c>
      <c r="AV6" s="109">
        <v>18000</v>
      </c>
      <c r="AW6" s="110">
        <f>IFERROR(AV6/AR6,"-")</f>
        <v>305.08474576271</v>
      </c>
      <c r="AX6" s="111">
        <v>2</v>
      </c>
      <c r="AY6" s="111"/>
      <c r="AZ6" s="111">
        <v>1</v>
      </c>
      <c r="BA6" s="112">
        <v>100</v>
      </c>
      <c r="BB6" s="113">
        <f>IF(L6=0,"",IF(BA6=0,"",(BA6/L6)))</f>
        <v>0.26246719160105</v>
      </c>
      <c r="BC6" s="112">
        <v>8</v>
      </c>
      <c r="BD6" s="114">
        <f>IFERROR(BC6/BA6,"-")</f>
        <v>0.08</v>
      </c>
      <c r="BE6" s="115">
        <v>337000</v>
      </c>
      <c r="BF6" s="116">
        <f>IFERROR(BE6/BA6,"-")</f>
        <v>3370</v>
      </c>
      <c r="BG6" s="117">
        <v>4</v>
      </c>
      <c r="BH6" s="117">
        <v>2</v>
      </c>
      <c r="BI6" s="117">
        <v>2</v>
      </c>
      <c r="BJ6" s="119">
        <v>123</v>
      </c>
      <c r="BK6" s="120">
        <f>IF(L6=0,"",IF(BJ6=0,"",(BJ6/L6)))</f>
        <v>0.32283464566929</v>
      </c>
      <c r="BL6" s="121">
        <v>8</v>
      </c>
      <c r="BM6" s="122">
        <f>IFERROR(BL6/BJ6,"-")</f>
        <v>0.065040650406504</v>
      </c>
      <c r="BN6" s="123">
        <v>80000</v>
      </c>
      <c r="BO6" s="124">
        <f>IFERROR(BN6/BJ6,"-")</f>
        <v>650.40650406504</v>
      </c>
      <c r="BP6" s="125">
        <v>4</v>
      </c>
      <c r="BQ6" s="125">
        <v>2</v>
      </c>
      <c r="BR6" s="125">
        <v>2</v>
      </c>
      <c r="BS6" s="126">
        <v>53</v>
      </c>
      <c r="BT6" s="127">
        <f>IF(L6=0,"",IF(BS6=0,"",(BS6/L6)))</f>
        <v>0.13910761154856</v>
      </c>
      <c r="BU6" s="128">
        <v>11</v>
      </c>
      <c r="BV6" s="129">
        <f>IFERROR(BU6/BS6,"-")</f>
        <v>0.20754716981132</v>
      </c>
      <c r="BW6" s="130">
        <v>2859120</v>
      </c>
      <c r="BX6" s="131">
        <f>IFERROR(BW6/BS6,"-")</f>
        <v>53945.660377358</v>
      </c>
      <c r="BY6" s="132"/>
      <c r="BZ6" s="132">
        <v>2</v>
      </c>
      <c r="CA6" s="132">
        <v>9</v>
      </c>
      <c r="CB6" s="133">
        <v>16</v>
      </c>
      <c r="CC6" s="134">
        <f>IF(L6=0,"",IF(CB6=0,"",(CB6/L6)))</f>
        <v>0.041994750656168</v>
      </c>
      <c r="CD6" s="135">
        <v>3</v>
      </c>
      <c r="CE6" s="136">
        <f>IFERROR(CD6/CB6,"-")</f>
        <v>0.1875</v>
      </c>
      <c r="CF6" s="137">
        <v>39000</v>
      </c>
      <c r="CG6" s="138">
        <f>IFERROR(CF6/CB6,"-")</f>
        <v>2437.5</v>
      </c>
      <c r="CH6" s="139">
        <v>1</v>
      </c>
      <c r="CI6" s="139">
        <v>1</v>
      </c>
      <c r="CJ6" s="139">
        <v>1</v>
      </c>
      <c r="CK6" s="140">
        <v>36</v>
      </c>
      <c r="CL6" s="141">
        <v>3350120</v>
      </c>
      <c r="CM6" s="141">
        <v>1018000</v>
      </c>
      <c r="CN6" s="141">
        <v>8000</v>
      </c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2.2208315764381</v>
      </c>
      <c r="B7" s="189" t="s">
        <v>194</v>
      </c>
      <c r="C7" s="189" t="s">
        <v>184</v>
      </c>
      <c r="D7" s="189" t="s">
        <v>195</v>
      </c>
      <c r="E7" s="189" t="s">
        <v>196</v>
      </c>
      <c r="F7" s="89" t="s">
        <v>197</v>
      </c>
      <c r="G7" s="89" t="s">
        <v>182</v>
      </c>
      <c r="H7" s="181">
        <v>9526749</v>
      </c>
      <c r="I7" s="80">
        <v>0</v>
      </c>
      <c r="J7" s="80">
        <v>0</v>
      </c>
      <c r="K7" s="80">
        <v>492162</v>
      </c>
      <c r="L7" s="93">
        <v>4410</v>
      </c>
      <c r="M7" s="81">
        <f>IFERROR(L7/K7,"-")</f>
        <v>0.0089604642373853</v>
      </c>
      <c r="N7" s="80">
        <v>134</v>
      </c>
      <c r="O7" s="80">
        <v>1798</v>
      </c>
      <c r="P7" s="81">
        <f>IFERROR(N7/(L7),"-")</f>
        <v>0.030385487528345</v>
      </c>
      <c r="Q7" s="82">
        <f>IFERROR(H7/SUM(L7:L7),"-")</f>
        <v>2160.2605442177</v>
      </c>
      <c r="R7" s="83">
        <v>519</v>
      </c>
      <c r="S7" s="81">
        <f>IF(L7=0,"-",R7/L7)</f>
        <v>0.11768707482993</v>
      </c>
      <c r="T7" s="186">
        <v>21157305</v>
      </c>
      <c r="U7" s="187">
        <f>IFERROR(T7/L7,"-")</f>
        <v>4797.574829932</v>
      </c>
      <c r="V7" s="187">
        <f>IFERROR(T7/R7,"-")</f>
        <v>40765.520231214</v>
      </c>
      <c r="W7" s="181">
        <f>SUM(T7:T7)-SUM(H7:H7)</f>
        <v>11630556</v>
      </c>
      <c r="X7" s="85">
        <f>SUM(T7:T7)/SUM(H7:H7)</f>
        <v>2.2208315764381</v>
      </c>
      <c r="Y7" s="78"/>
      <c r="Z7" s="94">
        <v>55</v>
      </c>
      <c r="AA7" s="95">
        <f>IF(L7=0,"",IF(Z7=0,"",(Z7/L7)))</f>
        <v>0.012471655328798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17</v>
      </c>
      <c r="AJ7" s="101">
        <f>IF(L7=0,"",IF(AI7=0,"",(AI7/L7)))</f>
        <v>0.0038548752834467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118</v>
      </c>
      <c r="AS7" s="107">
        <f>IF(L7=0,"",IF(AR7=0,"",(AR7/L7)))</f>
        <v>0.026757369614512</v>
      </c>
      <c r="AT7" s="106">
        <v>7</v>
      </c>
      <c r="AU7" s="108">
        <f>IFERROR(AT7/AR7,"-")</f>
        <v>0.059322033898305</v>
      </c>
      <c r="AV7" s="109">
        <v>32000</v>
      </c>
      <c r="AW7" s="110">
        <f>IFERROR(AV7/AR7,"-")</f>
        <v>271.18644067797</v>
      </c>
      <c r="AX7" s="111">
        <v>5</v>
      </c>
      <c r="AY7" s="111">
        <v>1</v>
      </c>
      <c r="AZ7" s="111">
        <v>1</v>
      </c>
      <c r="BA7" s="112">
        <v>1747</v>
      </c>
      <c r="BB7" s="113">
        <f>IF(L7=0,"",IF(BA7=0,"",(BA7/L7)))</f>
        <v>0.39614512471655</v>
      </c>
      <c r="BC7" s="112">
        <v>163</v>
      </c>
      <c r="BD7" s="114">
        <f>IFERROR(BC7/BA7,"-")</f>
        <v>0.093302804808243</v>
      </c>
      <c r="BE7" s="115">
        <v>4358000</v>
      </c>
      <c r="BF7" s="116">
        <f>IFERROR(BE7/BA7,"-")</f>
        <v>2494.5621064682</v>
      </c>
      <c r="BG7" s="117">
        <v>92</v>
      </c>
      <c r="BH7" s="117">
        <v>19</v>
      </c>
      <c r="BI7" s="117">
        <v>52</v>
      </c>
      <c r="BJ7" s="119">
        <v>1833</v>
      </c>
      <c r="BK7" s="120">
        <f>IF(L7=0,"",IF(BJ7=0,"",(BJ7/L7)))</f>
        <v>0.4156462585034</v>
      </c>
      <c r="BL7" s="121">
        <v>231</v>
      </c>
      <c r="BM7" s="122">
        <f>IFERROR(BL7/BJ7,"-")</f>
        <v>0.12602291325696</v>
      </c>
      <c r="BN7" s="123">
        <v>9087975</v>
      </c>
      <c r="BO7" s="124">
        <f>IFERROR(BN7/BJ7,"-")</f>
        <v>4957.9787234043</v>
      </c>
      <c r="BP7" s="125">
        <v>89</v>
      </c>
      <c r="BQ7" s="125">
        <v>36</v>
      </c>
      <c r="BR7" s="125">
        <v>106</v>
      </c>
      <c r="BS7" s="126">
        <v>566</v>
      </c>
      <c r="BT7" s="127">
        <f>IF(L7=0,"",IF(BS7=0,"",(BS7/L7)))</f>
        <v>0.12834467120181</v>
      </c>
      <c r="BU7" s="128">
        <v>102</v>
      </c>
      <c r="BV7" s="129">
        <f>IFERROR(BU7/BS7,"-")</f>
        <v>0.18021201413428</v>
      </c>
      <c r="BW7" s="130">
        <v>6770330</v>
      </c>
      <c r="BX7" s="131">
        <f>IFERROR(BW7/BS7,"-")</f>
        <v>11961.713780919</v>
      </c>
      <c r="BY7" s="132">
        <v>27</v>
      </c>
      <c r="BZ7" s="132">
        <v>19</v>
      </c>
      <c r="CA7" s="132">
        <v>56</v>
      </c>
      <c r="CB7" s="133">
        <v>74</v>
      </c>
      <c r="CC7" s="134">
        <f>IF(L7=0,"",IF(CB7=0,"",(CB7/L7)))</f>
        <v>0.016780045351474</v>
      </c>
      <c r="CD7" s="135">
        <v>16</v>
      </c>
      <c r="CE7" s="136">
        <f>IFERROR(CD7/CB7,"-")</f>
        <v>0.21621621621622</v>
      </c>
      <c r="CF7" s="137">
        <v>909000</v>
      </c>
      <c r="CG7" s="138">
        <f>IFERROR(CF7/CB7,"-")</f>
        <v>12283.783783784</v>
      </c>
      <c r="CH7" s="139">
        <v>2</v>
      </c>
      <c r="CI7" s="139">
        <v>5</v>
      </c>
      <c r="CJ7" s="139">
        <v>9</v>
      </c>
      <c r="CK7" s="140">
        <v>519</v>
      </c>
      <c r="CL7" s="141">
        <v>21157305</v>
      </c>
      <c r="CM7" s="141">
        <v>1530000</v>
      </c>
      <c r="CN7" s="141">
        <v>18000</v>
      </c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1.6928137863089</v>
      </c>
      <c r="B8" s="189" t="s">
        <v>198</v>
      </c>
      <c r="C8" s="189" t="s">
        <v>184</v>
      </c>
      <c r="D8" s="189" t="s">
        <v>195</v>
      </c>
      <c r="E8" s="189" t="s">
        <v>196</v>
      </c>
      <c r="F8" s="89" t="s">
        <v>199</v>
      </c>
      <c r="G8" s="89" t="s">
        <v>182</v>
      </c>
      <c r="H8" s="181">
        <v>479084</v>
      </c>
      <c r="I8" s="80">
        <v>0</v>
      </c>
      <c r="J8" s="80">
        <v>0</v>
      </c>
      <c r="K8" s="80">
        <v>34931</v>
      </c>
      <c r="L8" s="93">
        <v>239</v>
      </c>
      <c r="M8" s="81">
        <f>IFERROR(L8/K8,"-")</f>
        <v>0.0068420600612636</v>
      </c>
      <c r="N8" s="80">
        <v>8</v>
      </c>
      <c r="O8" s="80">
        <v>106</v>
      </c>
      <c r="P8" s="81">
        <f>IFERROR(N8/(L8),"-")</f>
        <v>0.03347280334728</v>
      </c>
      <c r="Q8" s="82">
        <f>IFERROR(H8/SUM(L8:L8),"-")</f>
        <v>2004.5355648536</v>
      </c>
      <c r="R8" s="83">
        <v>27</v>
      </c>
      <c r="S8" s="81">
        <f>IF(L8=0,"-",R8/L8)</f>
        <v>0.11297071129707</v>
      </c>
      <c r="T8" s="186">
        <v>811000</v>
      </c>
      <c r="U8" s="187">
        <f>IFERROR(T8/L8,"-")</f>
        <v>3393.3054393305</v>
      </c>
      <c r="V8" s="187">
        <f>IFERROR(T8/R8,"-")</f>
        <v>30037.037037037</v>
      </c>
      <c r="W8" s="181">
        <f>SUM(T8:T8)-SUM(H8:H8)</f>
        <v>331916</v>
      </c>
      <c r="X8" s="85">
        <f>SUM(T8:T8)/SUM(H8:H8)</f>
        <v>1.6928137863089</v>
      </c>
      <c r="Y8" s="78"/>
      <c r="Z8" s="94">
        <v>3</v>
      </c>
      <c r="AA8" s="95">
        <f>IF(L8=0,"",IF(Z8=0,"",(Z8/L8)))</f>
        <v>0.01255230125523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</v>
      </c>
      <c r="AJ8" s="101">
        <f>IF(L8=0,"",IF(AI8=0,"",(AI8/L8)))</f>
        <v>0.00418410041841</v>
      </c>
      <c r="AK8" s="100"/>
      <c r="AL8" s="102">
        <f>IFERROR(AK8/AI8,"-")</f>
        <v>0</v>
      </c>
      <c r="AM8" s="103"/>
      <c r="AN8" s="104">
        <f>IFERROR(AM8/AI8,"-")</f>
        <v>0</v>
      </c>
      <c r="AO8" s="105"/>
      <c r="AP8" s="105"/>
      <c r="AQ8" s="105"/>
      <c r="AR8" s="106">
        <v>3</v>
      </c>
      <c r="AS8" s="107">
        <f>IF(L8=0,"",IF(AR8=0,"",(AR8/L8)))</f>
        <v>0.01255230125523</v>
      </c>
      <c r="AT8" s="106"/>
      <c r="AU8" s="108">
        <f>IFERROR(AT8/AR8,"-")</f>
        <v>0</v>
      </c>
      <c r="AV8" s="109"/>
      <c r="AW8" s="110">
        <f>IFERROR(AV8/AR8,"-")</f>
        <v>0</v>
      </c>
      <c r="AX8" s="111"/>
      <c r="AY8" s="111"/>
      <c r="AZ8" s="111"/>
      <c r="BA8" s="112">
        <v>15</v>
      </c>
      <c r="BB8" s="113">
        <f>IF(L8=0,"",IF(BA8=0,"",(BA8/L8)))</f>
        <v>0.062761506276151</v>
      </c>
      <c r="BC8" s="112"/>
      <c r="BD8" s="114">
        <f>IFERROR(BC8/BA8,"-")</f>
        <v>0</v>
      </c>
      <c r="BE8" s="115"/>
      <c r="BF8" s="116">
        <f>IFERROR(BE8/BA8,"-")</f>
        <v>0</v>
      </c>
      <c r="BG8" s="117"/>
      <c r="BH8" s="117"/>
      <c r="BI8" s="117"/>
      <c r="BJ8" s="119">
        <v>170</v>
      </c>
      <c r="BK8" s="120">
        <f>IF(L8=0,"",IF(BJ8=0,"",(BJ8/L8)))</f>
        <v>0.71129707112971</v>
      </c>
      <c r="BL8" s="121">
        <v>21</v>
      </c>
      <c r="BM8" s="122">
        <f>IFERROR(BL8/BJ8,"-")</f>
        <v>0.12352941176471</v>
      </c>
      <c r="BN8" s="123">
        <v>447000</v>
      </c>
      <c r="BO8" s="124">
        <f>IFERROR(BN8/BJ8,"-")</f>
        <v>2629.4117647059</v>
      </c>
      <c r="BP8" s="125">
        <v>10</v>
      </c>
      <c r="BQ8" s="125">
        <v>3</v>
      </c>
      <c r="BR8" s="125">
        <v>8</v>
      </c>
      <c r="BS8" s="126">
        <v>35</v>
      </c>
      <c r="BT8" s="127">
        <f>IF(L8=0,"",IF(BS8=0,"",(BS8/L8)))</f>
        <v>0.14644351464435</v>
      </c>
      <c r="BU8" s="128">
        <v>4</v>
      </c>
      <c r="BV8" s="129">
        <f>IFERROR(BU8/BS8,"-")</f>
        <v>0.11428571428571</v>
      </c>
      <c r="BW8" s="130">
        <v>321000</v>
      </c>
      <c r="BX8" s="131">
        <f>IFERROR(BW8/BS8,"-")</f>
        <v>9171.4285714286</v>
      </c>
      <c r="BY8" s="132"/>
      <c r="BZ8" s="132"/>
      <c r="CA8" s="132">
        <v>4</v>
      </c>
      <c r="CB8" s="133">
        <v>12</v>
      </c>
      <c r="CC8" s="134">
        <f>IF(L8=0,"",IF(CB8=0,"",(CB8/L8)))</f>
        <v>0.050209205020921</v>
      </c>
      <c r="CD8" s="135">
        <v>2</v>
      </c>
      <c r="CE8" s="136">
        <f>IFERROR(CD8/CB8,"-")</f>
        <v>0.16666666666667</v>
      </c>
      <c r="CF8" s="137">
        <v>43000</v>
      </c>
      <c r="CG8" s="138">
        <f>IFERROR(CF8/CB8,"-")</f>
        <v>3583.3333333333</v>
      </c>
      <c r="CH8" s="139"/>
      <c r="CI8" s="139">
        <v>1</v>
      </c>
      <c r="CJ8" s="139">
        <v>1</v>
      </c>
      <c r="CK8" s="140">
        <v>27</v>
      </c>
      <c r="CL8" s="141">
        <v>811000</v>
      </c>
      <c r="CM8" s="141">
        <v>179000</v>
      </c>
      <c r="CN8" s="141">
        <v>8000</v>
      </c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1.3774893911099</v>
      </c>
      <c r="B9" s="189" t="s">
        <v>200</v>
      </c>
      <c r="C9" s="189" t="s">
        <v>184</v>
      </c>
      <c r="D9" s="189" t="s">
        <v>195</v>
      </c>
      <c r="E9" s="189" t="s">
        <v>196</v>
      </c>
      <c r="F9" s="89" t="s">
        <v>201</v>
      </c>
      <c r="G9" s="89" t="s">
        <v>182</v>
      </c>
      <c r="H9" s="181">
        <v>855179</v>
      </c>
      <c r="I9" s="80">
        <v>0</v>
      </c>
      <c r="J9" s="80">
        <v>0</v>
      </c>
      <c r="K9" s="80">
        <v>26397</v>
      </c>
      <c r="L9" s="93">
        <v>335</v>
      </c>
      <c r="M9" s="81">
        <f>IFERROR(L9/K9,"-")</f>
        <v>0.012690836079858</v>
      </c>
      <c r="N9" s="80">
        <v>7</v>
      </c>
      <c r="O9" s="80">
        <v>134</v>
      </c>
      <c r="P9" s="81">
        <f>IFERROR(N9/(L9),"-")</f>
        <v>0.02089552238806</v>
      </c>
      <c r="Q9" s="82">
        <f>IFERROR(H9/SUM(L9:L9),"-")</f>
        <v>2552.7731343284</v>
      </c>
      <c r="R9" s="83">
        <v>41</v>
      </c>
      <c r="S9" s="81">
        <f>IF(L9=0,"-",R9/L9)</f>
        <v>0.12238805970149</v>
      </c>
      <c r="T9" s="186">
        <v>1178000</v>
      </c>
      <c r="U9" s="187">
        <f>IFERROR(T9/L9,"-")</f>
        <v>3516.4179104478</v>
      </c>
      <c r="V9" s="187">
        <f>IFERROR(T9/R9,"-")</f>
        <v>28731.707317073</v>
      </c>
      <c r="W9" s="181">
        <f>SUM(T9:T9)-SUM(H9:H9)</f>
        <v>322821</v>
      </c>
      <c r="X9" s="85">
        <f>SUM(T9:T9)/SUM(H9:H9)</f>
        <v>1.3774893911099</v>
      </c>
      <c r="Y9" s="78"/>
      <c r="Z9" s="94">
        <v>15</v>
      </c>
      <c r="AA9" s="95">
        <f>IF(L9=0,"",IF(Z9=0,"",(Z9/L9)))</f>
        <v>0.044776119402985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35</v>
      </c>
      <c r="AJ9" s="101">
        <f>IF(L9=0,"",IF(AI9=0,"",(AI9/L9)))</f>
        <v>0.1044776119403</v>
      </c>
      <c r="AK9" s="100">
        <v>2</v>
      </c>
      <c r="AL9" s="102">
        <f>IFERROR(AK9/AI9,"-")</f>
        <v>0.057142857142857</v>
      </c>
      <c r="AM9" s="103">
        <v>7000</v>
      </c>
      <c r="AN9" s="104">
        <f>IFERROR(AM9/AI9,"-")</f>
        <v>200</v>
      </c>
      <c r="AO9" s="105">
        <v>1</v>
      </c>
      <c r="AP9" s="105">
        <v>1</v>
      </c>
      <c r="AQ9" s="105"/>
      <c r="AR9" s="106">
        <v>24</v>
      </c>
      <c r="AS9" s="107">
        <f>IF(L9=0,"",IF(AR9=0,"",(AR9/L9)))</f>
        <v>0.071641791044776</v>
      </c>
      <c r="AT9" s="106">
        <v>2</v>
      </c>
      <c r="AU9" s="108">
        <f>IFERROR(AT9/AR9,"-")</f>
        <v>0.083333333333333</v>
      </c>
      <c r="AV9" s="109">
        <v>12000</v>
      </c>
      <c r="AW9" s="110">
        <f>IFERROR(AV9/AR9,"-")</f>
        <v>500</v>
      </c>
      <c r="AX9" s="111">
        <v>1</v>
      </c>
      <c r="AY9" s="111"/>
      <c r="AZ9" s="111">
        <v>1</v>
      </c>
      <c r="BA9" s="112">
        <v>93</v>
      </c>
      <c r="BB9" s="113">
        <f>IF(L9=0,"",IF(BA9=0,"",(BA9/L9)))</f>
        <v>0.27761194029851</v>
      </c>
      <c r="BC9" s="112">
        <v>12</v>
      </c>
      <c r="BD9" s="114">
        <f>IFERROR(BC9/BA9,"-")</f>
        <v>0.12903225806452</v>
      </c>
      <c r="BE9" s="115">
        <v>293000</v>
      </c>
      <c r="BF9" s="116">
        <f>IFERROR(BE9/BA9,"-")</f>
        <v>3150.5376344086</v>
      </c>
      <c r="BG9" s="117">
        <v>5</v>
      </c>
      <c r="BH9" s="117">
        <v>2</v>
      </c>
      <c r="BI9" s="117">
        <v>5</v>
      </c>
      <c r="BJ9" s="119">
        <v>103</v>
      </c>
      <c r="BK9" s="120">
        <f>IF(L9=0,"",IF(BJ9=0,"",(BJ9/L9)))</f>
        <v>0.30746268656716</v>
      </c>
      <c r="BL9" s="121">
        <v>13</v>
      </c>
      <c r="BM9" s="122">
        <f>IFERROR(BL9/BJ9,"-")</f>
        <v>0.12621359223301</v>
      </c>
      <c r="BN9" s="123">
        <v>180000</v>
      </c>
      <c r="BO9" s="124">
        <f>IFERROR(BN9/BJ9,"-")</f>
        <v>1747.572815534</v>
      </c>
      <c r="BP9" s="125">
        <v>4</v>
      </c>
      <c r="BQ9" s="125">
        <v>1</v>
      </c>
      <c r="BR9" s="125">
        <v>8</v>
      </c>
      <c r="BS9" s="126">
        <v>55</v>
      </c>
      <c r="BT9" s="127">
        <f>IF(L9=0,"",IF(BS9=0,"",(BS9/L9)))</f>
        <v>0.16417910447761</v>
      </c>
      <c r="BU9" s="128">
        <v>8</v>
      </c>
      <c r="BV9" s="129">
        <f>IFERROR(BU9/BS9,"-")</f>
        <v>0.14545454545455</v>
      </c>
      <c r="BW9" s="130">
        <v>119000</v>
      </c>
      <c r="BX9" s="131">
        <f>IFERROR(BW9/BS9,"-")</f>
        <v>2163.6363636364</v>
      </c>
      <c r="BY9" s="132">
        <v>4</v>
      </c>
      <c r="BZ9" s="132">
        <v>1</v>
      </c>
      <c r="CA9" s="132">
        <v>3</v>
      </c>
      <c r="CB9" s="133">
        <v>10</v>
      </c>
      <c r="CC9" s="134">
        <f>IF(L9=0,"",IF(CB9=0,"",(CB9/L9)))</f>
        <v>0.029850746268657</v>
      </c>
      <c r="CD9" s="135">
        <v>4</v>
      </c>
      <c r="CE9" s="136">
        <f>IFERROR(CD9/CB9,"-")</f>
        <v>0.4</v>
      </c>
      <c r="CF9" s="137">
        <v>567000</v>
      </c>
      <c r="CG9" s="138">
        <f>IFERROR(CF9/CB9,"-")</f>
        <v>56700</v>
      </c>
      <c r="CH9" s="139">
        <v>2</v>
      </c>
      <c r="CI9" s="139"/>
      <c r="CJ9" s="139">
        <v>2</v>
      </c>
      <c r="CK9" s="140">
        <v>41</v>
      </c>
      <c r="CL9" s="141">
        <v>1178000</v>
      </c>
      <c r="CM9" s="141">
        <v>458000</v>
      </c>
      <c r="CN9" s="141">
        <v>220000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202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594031</v>
      </c>
      <c r="L12" s="41">
        <f>SUM(L6:L11)</f>
        <v>5365</v>
      </c>
      <c r="M12" s="42">
        <f>IFERROR(L12/K12,"-")</f>
        <v>0.0090315151902847</v>
      </c>
      <c r="N12" s="77">
        <f>SUM(N6:N11)</f>
        <v>162</v>
      </c>
      <c r="O12" s="77">
        <f>SUM(O6:O11)</f>
        <v>2195</v>
      </c>
      <c r="P12" s="42">
        <f>IFERROR(N12/L12,"-")</f>
        <v>0.030195712954334</v>
      </c>
      <c r="Q12" s="43">
        <f>IFERROR(H12/L12,"-")</f>
        <v>0</v>
      </c>
      <c r="R12" s="44">
        <f>SUM(R6:R11)</f>
        <v>623</v>
      </c>
      <c r="S12" s="42">
        <f>IFERROR(R12/L12,"-")</f>
        <v>0.1161230195713</v>
      </c>
      <c r="T12" s="184">
        <f>SUM(T6:T11)</f>
        <v>26496425</v>
      </c>
      <c r="U12" s="184">
        <f>IFERROR(T12/L12,"-")</f>
        <v>4938.7558247903</v>
      </c>
      <c r="V12" s="184">
        <f>IFERROR(T12/R12,"-")</f>
        <v>42530.377207063</v>
      </c>
      <c r="W12" s="184">
        <f>T12-H12</f>
        <v>26496425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203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175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204</v>
      </c>
      <c r="C6" s="189" t="s">
        <v>184</v>
      </c>
      <c r="D6" s="189" t="s">
        <v>205</v>
      </c>
      <c r="E6" s="189" t="s">
        <v>206</v>
      </c>
      <c r="F6" s="89" t="s">
        <v>207</v>
      </c>
      <c r="G6" s="89" t="s">
        <v>182</v>
      </c>
      <c r="H6" s="181">
        <v>0</v>
      </c>
      <c r="I6" s="80">
        <v>0</v>
      </c>
      <c r="J6" s="80">
        <v>0</v>
      </c>
      <c r="K6" s="80">
        <v>0</v>
      </c>
      <c r="L6" s="93">
        <v>3</v>
      </c>
      <c r="M6" s="81" t="str">
        <f>IFERROR(L6/K6,"-")</f>
        <v>-</v>
      </c>
      <c r="N6" s="80">
        <v>0</v>
      </c>
      <c r="O6" s="80">
        <v>1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>
        <v>2</v>
      </c>
      <c r="AS6" s="107">
        <f>IF(L6=0,"",IF(AR6=0,"",(AR6/L6)))</f>
        <v>0.66666666666667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</v>
      </c>
      <c r="BB6" s="113">
        <f>IF(L6=0,"",IF(BA6=0,"",(BA6/L6)))</f>
        <v>0.33333333333333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208</v>
      </c>
      <c r="C7" s="189" t="s">
        <v>184</v>
      </c>
      <c r="D7" s="189" t="s">
        <v>205</v>
      </c>
      <c r="E7" s="189" t="s">
        <v>206</v>
      </c>
      <c r="F7" s="89" t="s">
        <v>209</v>
      </c>
      <c r="G7" s="89" t="s">
        <v>182</v>
      </c>
      <c r="H7" s="181">
        <v>0</v>
      </c>
      <c r="I7" s="80">
        <v>0</v>
      </c>
      <c r="J7" s="80">
        <v>0</v>
      </c>
      <c r="K7" s="80">
        <v>0</v>
      </c>
      <c r="L7" s="93">
        <v>45</v>
      </c>
      <c r="M7" s="81" t="str">
        <f>IFERROR(L7/K7,"-")</f>
        <v>-</v>
      </c>
      <c r="N7" s="80">
        <v>0</v>
      </c>
      <c r="O7" s="80">
        <v>9</v>
      </c>
      <c r="P7" s="81">
        <f>IFERROR(N7/(L7),"-")</f>
        <v>0</v>
      </c>
      <c r="Q7" s="82">
        <f>IFERROR(H7/SUM(L7:L7),"-")</f>
        <v>0</v>
      </c>
      <c r="R7" s="83">
        <v>0</v>
      </c>
      <c r="S7" s="81">
        <f>IF(L7=0,"-",R7/L7)</f>
        <v>0</v>
      </c>
      <c r="T7" s="186"/>
      <c r="U7" s="187">
        <f>IFERROR(T7/L7,"-")</f>
        <v>0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>
        <v>7</v>
      </c>
      <c r="AA7" s="95">
        <f>IF(L7=0,"",IF(Z7=0,"",(Z7/L7)))</f>
        <v>0.15555555555556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19</v>
      </c>
      <c r="AJ7" s="101">
        <f>IF(L7=0,"",IF(AI7=0,"",(AI7/L7)))</f>
        <v>0.42222222222222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5</v>
      </c>
      <c r="AS7" s="107">
        <f>IF(L7=0,"",IF(AR7=0,"",(AR7/L7)))</f>
        <v>0.11111111111111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9</v>
      </c>
      <c r="BB7" s="113">
        <f>IF(L7=0,"",IF(BA7=0,"",(BA7/L7)))</f>
        <v>0.2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5</v>
      </c>
      <c r="BK7" s="120">
        <f>IF(L7=0,"",IF(BJ7=0,"",(BJ7/L7)))</f>
        <v>0.11111111111111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210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48</v>
      </c>
      <c r="M10" s="42" t="str">
        <f>IFERROR(L10/K10,"-")</f>
        <v>-</v>
      </c>
      <c r="N10" s="77">
        <f>SUM(N6:N9)</f>
        <v>0</v>
      </c>
      <c r="O10" s="77">
        <f>SUM(O6:O9)</f>
        <v>10</v>
      </c>
      <c r="P10" s="42">
        <f>IFERROR(N10/L10,"-")</f>
        <v>0</v>
      </c>
      <c r="Q10" s="43">
        <f>IFERROR(H10/L10,"-")</f>
        <v>0</v>
      </c>
      <c r="R10" s="44">
        <f>SUM(R6:R9)</f>
        <v>0</v>
      </c>
      <c r="S10" s="42">
        <f>IFERROR(R10/L10,"-")</f>
        <v>0</v>
      </c>
      <c r="T10" s="184">
        <f>SUM(T6:T9)</f>
        <v>0</v>
      </c>
      <c r="U10" s="184">
        <f>IFERROR(T10/L10,"-")</f>
        <v>0</v>
      </c>
      <c r="V10" s="184" t="str">
        <f>IFERROR(T10/R10,"-")</f>
        <v>-</v>
      </c>
      <c r="W10" s="184">
        <f>T10-H10</f>
        <v>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