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<sst xmlns="http://schemas.openxmlformats.org/spreadsheetml/2006/main" uniqueCount="179">
  <si>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02月</t>
  </si>
  <si>
    <t>アイメール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</si>
  <si>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</si>
  <si>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</si>
  <si>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</si>
  <si>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</si>
  <si>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</si>
  <si>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</si>
  <si>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</si>
  <si>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</si>
  <si>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</si>
  <si>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</si>
  <si>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</si>
  <si>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</si>
  <si>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</si>
  <si>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</si>
  <si>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</si>
  <si>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</si>
  <si>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</si>
  <si>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</si>
  <si>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</si>
  <si>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</si>
  <si>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</si>
  <si>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</si>
  <si>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</si>
  <si>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</si>
  <si>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</si>
  <si>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</si>
  <si>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</si>
  <si>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</si>
  <si>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</si>
  <si>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</si>
  <si>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</si>
  <si>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</si>
  <si>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</si>
  <si>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</si>
  <si>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</si>
  <si>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</si>
  <si>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</si>
  <si>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</si>
  <si>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</si>
  <si>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</si>
  <si>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</si>
  <si>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</si>
  <si>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</si>
  <si>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</si>
  <si>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</si>
  <si>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</si>
  <si>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</si>
  <si>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</si>
  <si>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</si>
  <si>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</si>
  <si>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</si>
  <si>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</si>
  <si>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</si>
  <si>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</si>
  <si>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</si>
  <si>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sms_w610</t>
  </si>
  <si>
    <t>インターカラー</t>
  </si>
  <si>
    <t>デリヘル版3（妃ひかり）</t>
  </si>
  <si>
    <t>1日1回かんたん出会い隙間時間に少しだけでOK</t>
  </si>
  <si>
    <t>i38</t>
  </si>
  <si>
    <t>スポニチ関東</t>
  </si>
  <si>
    <t>4C終面全5段</t>
  </si>
  <si>
    <t>2月06日(土)</t>
  </si>
  <si>
    <t>sms_w611</t>
  </si>
  <si>
    <t>スポニチ関西</t>
  </si>
  <si>
    <t>2月13日(土)</t>
  </si>
  <si>
    <t>sms_w612</t>
  </si>
  <si>
    <t>スポニチ西部</t>
  </si>
  <si>
    <t>2月07日(日)</t>
  </si>
  <si>
    <t>sms_w613</t>
  </si>
  <si>
    <t>スポニチ北海道</t>
  </si>
  <si>
    <t>smss2293</t>
  </si>
  <si>
    <t>(空電共通)</t>
  </si>
  <si>
    <t>空電</t>
  </si>
  <si>
    <t>空電(共通)</t>
  </si>
  <si>
    <t>sms_w614</t>
  </si>
  <si>
    <t>デリヘル版2（妃ひかり）</t>
  </si>
  <si>
    <t>サンスポ関東</t>
  </si>
  <si>
    <t>smss2294</t>
  </si>
  <si>
    <t>sms_w615</t>
  </si>
  <si>
    <t>GOGO(i31)</t>
  </si>
  <si>
    <t>サンスポ関西</t>
  </si>
  <si>
    <t>全5段</t>
  </si>
  <si>
    <t>smss2295</t>
  </si>
  <si>
    <t>sms_w616</t>
  </si>
  <si>
    <t>お祭り版（広瀬結香）</t>
  </si>
  <si>
    <t>出会い祭り</t>
  </si>
  <si>
    <t>i34</t>
  </si>
  <si>
    <t>2月21日(日)</t>
  </si>
  <si>
    <t>smss2296</t>
  </si>
  <si>
    <t>sms_w617</t>
  </si>
  <si>
    <t>東スポ・大スポ・中京スポ・九スポ</t>
  </si>
  <si>
    <t>記事枠</t>
  </si>
  <si>
    <t>2月18日(木)</t>
  </si>
  <si>
    <t>smss2297</t>
  </si>
  <si>
    <t>sms_w619</t>
  </si>
  <si>
    <t>九スポ</t>
  </si>
  <si>
    <t>2月28日(日)</t>
  </si>
  <si>
    <t>smss2299</t>
  </si>
  <si>
    <t>新聞 TOTAL</t>
  </si>
  <si>
    <t>●雑誌 広告</t>
  </si>
  <si>
    <t>sms_a1061</t>
  </si>
  <si>
    <t>アドライヴ</t>
  </si>
  <si>
    <t>大洋図書</t>
  </si>
  <si>
    <t>5P風俗(妃さん)</t>
  </si>
  <si>
    <t>実話ナックルズGOLD ドキュメント</t>
  </si>
  <si>
    <t>1C5P</t>
  </si>
  <si>
    <t>2月08日(月)</t>
  </si>
  <si>
    <t>smss2290</t>
  </si>
  <si>
    <t>sms_a1062</t>
  </si>
  <si>
    <t>5P元祖（妃さん）</t>
  </si>
  <si>
    <t>臨時増刊ラヴァーズ</t>
  </si>
  <si>
    <t>2月22日(月)</t>
  </si>
  <si>
    <t>smss2291</t>
  </si>
  <si>
    <t>sms_a1059</t>
  </si>
  <si>
    <t>日本ジャーナル出版</t>
  </si>
  <si>
    <t>1P記事_求む！中高年男性版_アイ(妃さん)</t>
  </si>
  <si>
    <t>週刊実話増刊「実話ザ・タブー」</t>
  </si>
  <si>
    <t>表4　4C1P</t>
  </si>
  <si>
    <t>2月24日(水)</t>
  </si>
  <si>
    <t>smss2288</t>
  </si>
  <si>
    <t>雑誌 TOTAL</t>
  </si>
  <si>
    <t>●DVD 広告</t>
  </si>
  <si>
    <t>sms_a1060</t>
  </si>
  <si>
    <t>三和出版</t>
  </si>
  <si>
    <t>DVD漫画まさお</t>
  </si>
  <si>
    <t>A4変形判、CVSセブン以外、980円、4c64P、10万部</t>
  </si>
  <si>
    <t>mv20i</t>
  </si>
  <si>
    <t>Girls Secret</t>
  </si>
  <si>
    <t>DVD袋表4C</t>
  </si>
  <si>
    <t>2月09日(火)</t>
  </si>
  <si>
    <t>smss2289</t>
  </si>
  <si>
    <t>DVD TOTAL</t>
  </si>
  <si>
    <t>●アフィリエイト 広告</t>
  </si>
  <si>
    <t>UA</t>
  </si>
  <si>
    <t>AF単価</t>
  </si>
  <si>
    <t>20歳以上</t>
  </si>
  <si>
    <t>sms_frk008</t>
  </si>
  <si>
    <t>ファーストアール</t>
  </si>
  <si>
    <t>SP</t>
  </si>
  <si>
    <t>i31</t>
  </si>
  <si>
    <t>おまたせアプリランキング</t>
  </si>
  <si>
    <t>2/1～2/28</t>
  </si>
  <si>
    <t>sms_frk009</t>
  </si>
  <si>
    <t>lp04→i31</t>
  </si>
  <si>
    <t>おまたせアプリランキング(LP掲載)</t>
  </si>
  <si>
    <t>sms_link001</t>
  </si>
  <si>
    <t>SP,PC</t>
  </si>
  <si>
    <t>bbs</t>
  </si>
  <si>
    <t>割り切りBBS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</si>
  <si>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</si>
  <si>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</si>
  <si>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</si>
  <si>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</si>
  <si>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</si>
  <si>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</si>
  <si>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</si>
  <si>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レアゾン</t>
  </si>
  <si>
    <t>SP/MB</t>
  </si>
  <si>
    <t>yi06</t>
  </si>
  <si>
    <t>YDN</t>
  </si>
  <si>
    <t>sms_aydi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</si>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</sst>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2.0647142857143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0</v>
      </c>
      <c r="M6" s="80">
        <v>0</v>
      </c>
      <c r="N6" s="80">
        <v>232</v>
      </c>
      <c r="O6" s="91">
        <v>27</v>
      </c>
      <c r="P6" s="92">
        <v>0</v>
      </c>
      <c r="Q6" s="93">
        <f>O6+P6</f>
        <v>27</v>
      </c>
      <c r="R6" s="81">
        <f>IFERROR(Q6/N6,"-")</f>
        <v>0.11637931034483</v>
      </c>
      <c r="S6" s="80">
        <v>0</v>
      </c>
      <c r="T6" s="80">
        <v>9</v>
      </c>
      <c r="U6" s="81">
        <f>IFERROR(T6/(Q6),"-")</f>
        <v>0.33333333333333</v>
      </c>
      <c r="V6" s="82">
        <f>IFERROR(K6/SUM(Q6:Q10),"-")</f>
        <v>7446.8085106383</v>
      </c>
      <c r="W6" s="83">
        <v>3</v>
      </c>
      <c r="X6" s="81">
        <f>IF(Q6=0,"-",W6/Q6)</f>
        <v>0.11111111111111</v>
      </c>
      <c r="Y6" s="186">
        <v>19000</v>
      </c>
      <c r="Z6" s="187">
        <f>IFERROR(Y6/Q6,"-")</f>
        <v>703.7037037037</v>
      </c>
      <c r="AA6" s="187">
        <f>IFERROR(Y6/W6,"-")</f>
        <v>6333.3333333333</v>
      </c>
      <c r="AB6" s="181">
        <f>SUM(Y6:Y10)-SUM(K6:K10)</f>
        <v>745300</v>
      </c>
      <c r="AC6" s="85">
        <f>SUM(Y6:Y10)/SUM(K6:K10)</f>
        <v>2.0647142857143</v>
      </c>
      <c r="AD6" s="78"/>
      <c r="AE6" s="94">
        <v>2</v>
      </c>
      <c r="AF6" s="95">
        <f>IF(Q6=0,"",IF(AE6=0,"",(AE6/Q6)))</f>
        <v>0.074074074074074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</v>
      </c>
      <c r="AO6" s="101">
        <f>IF(Q6=0,"",IF(AN6=0,"",(AN6/Q6)))</f>
        <v>0.037037037037037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0.074074074074074</v>
      </c>
      <c r="AY6" s="106">
        <v>1</v>
      </c>
      <c r="AZ6" s="108">
        <f>IFERROR(AY6/AW6,"-")</f>
        <v>0.5</v>
      </c>
      <c r="BA6" s="109">
        <v>6000</v>
      </c>
      <c r="BB6" s="110">
        <f>IFERROR(BA6/AW6,"-")</f>
        <v>3000</v>
      </c>
      <c r="BC6" s="111"/>
      <c r="BD6" s="111">
        <v>1</v>
      </c>
      <c r="BE6" s="111"/>
      <c r="BF6" s="112">
        <v>10</v>
      </c>
      <c r="BG6" s="113">
        <f>IF(Q6=0,"",IF(BF6=0,"",(BF6/Q6)))</f>
        <v>0.37037037037037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7</v>
      </c>
      <c r="BP6" s="120">
        <f>IF(Q6=0,"",IF(BO6=0,"",(BO6/Q6)))</f>
        <v>0.25925925925926</v>
      </c>
      <c r="BQ6" s="121">
        <v>3</v>
      </c>
      <c r="BR6" s="122">
        <f>IFERROR(BQ6/BO6,"-")</f>
        <v>0.42857142857143</v>
      </c>
      <c r="BS6" s="123">
        <v>16000</v>
      </c>
      <c r="BT6" s="124">
        <f>IFERROR(BS6/BO6,"-")</f>
        <v>2285.7142857143</v>
      </c>
      <c r="BU6" s="125">
        <v>2</v>
      </c>
      <c r="BV6" s="125">
        <v>1</v>
      </c>
      <c r="BW6" s="125"/>
      <c r="BX6" s="126">
        <v>3</v>
      </c>
      <c r="BY6" s="127">
        <f>IF(Q6=0,"",IF(BX6=0,"",(BX6/Q6)))</f>
        <v>0.11111111111111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2</v>
      </c>
      <c r="CH6" s="134">
        <f>IF(Q6=0,"",IF(CG6=0,"",(CG6/Q6)))</f>
        <v>0.074074074074074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3</v>
      </c>
      <c r="CQ6" s="141">
        <v>19000</v>
      </c>
      <c r="CR6" s="141">
        <v>10000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0" t="s">
        <v>67</v>
      </c>
      <c r="K7" s="181"/>
      <c r="L7" s="80">
        <v>0</v>
      </c>
      <c r="M7" s="80">
        <v>0</v>
      </c>
      <c r="N7" s="80">
        <v>196</v>
      </c>
      <c r="O7" s="91">
        <v>20</v>
      </c>
      <c r="P7" s="92">
        <v>0</v>
      </c>
      <c r="Q7" s="93">
        <f>O7+P7</f>
        <v>20</v>
      </c>
      <c r="R7" s="81">
        <f>IFERROR(Q7/N7,"-")</f>
        <v>0.10204081632653</v>
      </c>
      <c r="S7" s="80">
        <v>1</v>
      </c>
      <c r="T7" s="80">
        <v>8</v>
      </c>
      <c r="U7" s="81">
        <f>IFERROR(T7/(Q7),"-")</f>
        <v>0.4</v>
      </c>
      <c r="V7" s="82"/>
      <c r="W7" s="83">
        <v>3</v>
      </c>
      <c r="X7" s="81">
        <f>IF(Q7=0,"-",W7/Q7)</f>
        <v>0.15</v>
      </c>
      <c r="Y7" s="186">
        <v>9000</v>
      </c>
      <c r="Z7" s="187">
        <f>IFERROR(Y7/Q7,"-")</f>
        <v>450</v>
      </c>
      <c r="AA7" s="187">
        <f>IFERROR(Y7/W7,"-")</f>
        <v>3000</v>
      </c>
      <c r="AB7" s="181"/>
      <c r="AC7" s="85"/>
      <c r="AD7" s="78"/>
      <c r="AE7" s="94">
        <v>1</v>
      </c>
      <c r="AF7" s="95">
        <f>IF(Q7=0,"",IF(AE7=0,"",(AE7/Q7)))</f>
        <v>0.05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4</v>
      </c>
      <c r="BG7" s="113">
        <f>IF(Q7=0,"",IF(BF7=0,"",(BF7/Q7)))</f>
        <v>0.2</v>
      </c>
      <c r="BH7" s="112">
        <v>1</v>
      </c>
      <c r="BI7" s="114">
        <f>IFERROR(BH7/BF7,"-")</f>
        <v>0.25</v>
      </c>
      <c r="BJ7" s="115">
        <v>3000</v>
      </c>
      <c r="BK7" s="116">
        <f>IFERROR(BJ7/BF7,"-")</f>
        <v>750</v>
      </c>
      <c r="BL7" s="117">
        <v>1</v>
      </c>
      <c r="BM7" s="117"/>
      <c r="BN7" s="117"/>
      <c r="BO7" s="119">
        <v>13</v>
      </c>
      <c r="BP7" s="120">
        <f>IF(Q7=0,"",IF(BO7=0,"",(BO7/Q7)))</f>
        <v>0.65</v>
      </c>
      <c r="BQ7" s="121">
        <v>2</v>
      </c>
      <c r="BR7" s="122">
        <f>IFERROR(BQ7/BO7,"-")</f>
        <v>0.15384615384615</v>
      </c>
      <c r="BS7" s="123">
        <v>6000</v>
      </c>
      <c r="BT7" s="124">
        <f>IFERROR(BS7/BO7,"-")</f>
        <v>461.53846153846</v>
      </c>
      <c r="BU7" s="125">
        <v>2</v>
      </c>
      <c r="BV7" s="125"/>
      <c r="BW7" s="125"/>
      <c r="BX7" s="126">
        <v>1</v>
      </c>
      <c r="BY7" s="127">
        <f>IF(Q7=0,"",IF(BX7=0,"",(BX7/Q7)))</f>
        <v>0.05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0.05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3</v>
      </c>
      <c r="CQ7" s="141">
        <v>9000</v>
      </c>
      <c r="CR7" s="141">
        <v>3000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68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69</v>
      </c>
      <c r="I8" s="89" t="s">
        <v>63</v>
      </c>
      <c r="J8" s="191" t="s">
        <v>70</v>
      </c>
      <c r="K8" s="181"/>
      <c r="L8" s="80">
        <v>0</v>
      </c>
      <c r="M8" s="80">
        <v>0</v>
      </c>
      <c r="N8" s="80">
        <v>74</v>
      </c>
      <c r="O8" s="91">
        <v>11</v>
      </c>
      <c r="P8" s="92">
        <v>0</v>
      </c>
      <c r="Q8" s="93">
        <f>O8+P8</f>
        <v>11</v>
      </c>
      <c r="R8" s="81">
        <f>IFERROR(Q8/N8,"-")</f>
        <v>0.14864864864865</v>
      </c>
      <c r="S8" s="80">
        <v>0</v>
      </c>
      <c r="T8" s="80">
        <v>1</v>
      </c>
      <c r="U8" s="81">
        <f>IFERROR(T8/(Q8),"-")</f>
        <v>0.090909090909091</v>
      </c>
      <c r="V8" s="82"/>
      <c r="W8" s="83">
        <v>0</v>
      </c>
      <c r="X8" s="81">
        <f>IF(Q8=0,"-",W8/Q8)</f>
        <v>0</v>
      </c>
      <c r="Y8" s="186">
        <v>177300</v>
      </c>
      <c r="Z8" s="187">
        <f>IFERROR(Y8/Q8,"-")</f>
        <v>16118.181818182</v>
      </c>
      <c r="AA8" s="187" t="str">
        <f>IFERROR(Y8/W8,"-")</f>
        <v>-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0.090909090909091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1</v>
      </c>
      <c r="AX8" s="107">
        <f>IF(Q8=0,"",IF(AW8=0,"",(AW8/Q8)))</f>
        <v>0.090909090909091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2</v>
      </c>
      <c r="BG8" s="113">
        <f>IF(Q8=0,"",IF(BF8=0,"",(BF8/Q8)))</f>
        <v>0.18181818181818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5</v>
      </c>
      <c r="BP8" s="120">
        <f>IF(Q8=0,"",IF(BO8=0,"",(BO8/Q8)))</f>
        <v>0.45454545454545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2</v>
      </c>
      <c r="BY8" s="127">
        <f>IF(Q8=0,"",IF(BX8=0,"",(BX8/Q8)))</f>
        <v>0.18181818181818</v>
      </c>
      <c r="BZ8" s="128">
        <v>1</v>
      </c>
      <c r="CA8" s="129">
        <f>IFERROR(BZ8/BX8,"-")</f>
        <v>0.5</v>
      </c>
      <c r="CB8" s="130">
        <v>191400</v>
      </c>
      <c r="CC8" s="131">
        <f>IFERROR(CB8/BX8,"-")</f>
        <v>95700</v>
      </c>
      <c r="CD8" s="132"/>
      <c r="CE8" s="132"/>
      <c r="CF8" s="132">
        <v>1</v>
      </c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177300</v>
      </c>
      <c r="CR8" s="141">
        <v>191400</v>
      </c>
      <c r="CS8" s="141"/>
      <c r="CT8" s="142" t="str">
        <f>IF(AND(CR8=0,CS8=0),"",IF(AND(CR8&lt;=100000,CS8&lt;=100000),"",IF(CR8/CQ8&gt;0.7,"男高",IF(CS8/CQ8&gt;0.7,"女高",""))))</f>
        <v>男高</v>
      </c>
    </row>
    <row r="9" spans="1:99">
      <c r="A9" s="79"/>
      <c r="B9" s="189" t="s">
        <v>71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72</v>
      </c>
      <c r="I9" s="89" t="s">
        <v>63</v>
      </c>
      <c r="J9" s="190" t="s">
        <v>64</v>
      </c>
      <c r="K9" s="181"/>
      <c r="L9" s="80">
        <v>0</v>
      </c>
      <c r="M9" s="80">
        <v>0</v>
      </c>
      <c r="N9" s="80">
        <v>59</v>
      </c>
      <c r="O9" s="91">
        <v>4</v>
      </c>
      <c r="P9" s="92">
        <v>0</v>
      </c>
      <c r="Q9" s="93">
        <f>O9+P9</f>
        <v>4</v>
      </c>
      <c r="R9" s="81">
        <f>IFERROR(Q9/N9,"-")</f>
        <v>0.067796610169492</v>
      </c>
      <c r="S9" s="80">
        <v>0</v>
      </c>
      <c r="T9" s="80">
        <v>0</v>
      </c>
      <c r="U9" s="81">
        <f>IFERROR(T9/(Q9),"-")</f>
        <v>0</v>
      </c>
      <c r="V9" s="82"/>
      <c r="W9" s="83">
        <v>1</v>
      </c>
      <c r="X9" s="81">
        <f>IF(Q9=0,"-",W9/Q9)</f>
        <v>0.25</v>
      </c>
      <c r="Y9" s="186">
        <v>8000</v>
      </c>
      <c r="Z9" s="187">
        <f>IFERROR(Y9/Q9,"-")</f>
        <v>2000</v>
      </c>
      <c r="AA9" s="187">
        <f>IFERROR(Y9/W9,"-")</f>
        <v>8000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>
        <v>2</v>
      </c>
      <c r="AX9" s="107">
        <f>IF(Q9=0,"",IF(AW9=0,"",(AW9/Q9)))</f>
        <v>0.5</v>
      </c>
      <c r="AY9" s="106">
        <v>1</v>
      </c>
      <c r="AZ9" s="108">
        <f>IFERROR(AY9/AW9,"-")</f>
        <v>0.5</v>
      </c>
      <c r="BA9" s="109">
        <v>40000</v>
      </c>
      <c r="BB9" s="110">
        <f>IFERROR(BA9/AW9,"-")</f>
        <v>20000</v>
      </c>
      <c r="BC9" s="111"/>
      <c r="BD9" s="111"/>
      <c r="BE9" s="111">
        <v>1</v>
      </c>
      <c r="BF9" s="112">
        <v>1</v>
      </c>
      <c r="BG9" s="113">
        <f>IF(Q9=0,"",IF(BF9=0,"",(BF9/Q9)))</f>
        <v>0.25</v>
      </c>
      <c r="BH9" s="112">
        <v>1</v>
      </c>
      <c r="BI9" s="114">
        <f>IFERROR(BH9/BF9,"-")</f>
        <v>1</v>
      </c>
      <c r="BJ9" s="115">
        <v>8000</v>
      </c>
      <c r="BK9" s="116">
        <f>IFERROR(BJ9/BF9,"-")</f>
        <v>8000</v>
      </c>
      <c r="BL9" s="117"/>
      <c r="BM9" s="117">
        <v>1</v>
      </c>
      <c r="BN9" s="117"/>
      <c r="BO9" s="119"/>
      <c r="BP9" s="120">
        <f>IF(Q9=0,"",IF(BO9=0,"",(BO9/Q9)))</f>
        <v>0</v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>
        <v>1</v>
      </c>
      <c r="CH9" s="134">
        <f>IF(Q9=0,"",IF(CG9=0,"",(CG9/Q9)))</f>
        <v>0.25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1</v>
      </c>
      <c r="CQ9" s="141">
        <v>8000</v>
      </c>
      <c r="CR9" s="141">
        <v>40000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73</v>
      </c>
      <c r="C10" s="189" t="s">
        <v>58</v>
      </c>
      <c r="D10" s="189"/>
      <c r="E10" s="189" t="s">
        <v>74</v>
      </c>
      <c r="F10" s="189" t="s">
        <v>74</v>
      </c>
      <c r="G10" s="189" t="s">
        <v>75</v>
      </c>
      <c r="H10" s="89" t="s">
        <v>76</v>
      </c>
      <c r="I10" s="89"/>
      <c r="J10" s="89"/>
      <c r="K10" s="181"/>
      <c r="L10" s="80">
        <v>0</v>
      </c>
      <c r="M10" s="80">
        <v>0</v>
      </c>
      <c r="N10" s="80">
        <v>130</v>
      </c>
      <c r="O10" s="91">
        <v>32</v>
      </c>
      <c r="P10" s="92">
        <v>0</v>
      </c>
      <c r="Q10" s="93">
        <f>O10+P10</f>
        <v>32</v>
      </c>
      <c r="R10" s="81">
        <f>IFERROR(Q10/N10,"-")</f>
        <v>0.24615384615385</v>
      </c>
      <c r="S10" s="80">
        <v>3</v>
      </c>
      <c r="T10" s="80">
        <v>3</v>
      </c>
      <c r="U10" s="81">
        <f>IFERROR(T10/(Q10),"-")</f>
        <v>0.09375</v>
      </c>
      <c r="V10" s="82"/>
      <c r="W10" s="83">
        <v>6</v>
      </c>
      <c r="X10" s="81">
        <f>IF(Q10=0,"-",W10/Q10)</f>
        <v>0.1875</v>
      </c>
      <c r="Y10" s="186">
        <v>1232000</v>
      </c>
      <c r="Z10" s="187">
        <f>IFERROR(Y10/Q10,"-")</f>
        <v>38500</v>
      </c>
      <c r="AA10" s="187">
        <f>IFERROR(Y10/W10,"-")</f>
        <v>205333.33333333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5</v>
      </c>
      <c r="BG10" s="113">
        <f>IF(Q10=0,"",IF(BF10=0,"",(BF10/Q10)))</f>
        <v>0.15625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11</v>
      </c>
      <c r="BP10" s="120">
        <f>IF(Q10=0,"",IF(BO10=0,"",(BO10/Q10)))</f>
        <v>0.34375</v>
      </c>
      <c r="BQ10" s="121">
        <v>4</v>
      </c>
      <c r="BR10" s="122">
        <f>IFERROR(BQ10/BO10,"-")</f>
        <v>0.36363636363636</v>
      </c>
      <c r="BS10" s="123">
        <v>192000</v>
      </c>
      <c r="BT10" s="124">
        <f>IFERROR(BS10/BO10,"-")</f>
        <v>17454.545454545</v>
      </c>
      <c r="BU10" s="125">
        <v>3</v>
      </c>
      <c r="BV10" s="125"/>
      <c r="BW10" s="125">
        <v>1</v>
      </c>
      <c r="BX10" s="126">
        <v>11</v>
      </c>
      <c r="BY10" s="127">
        <f>IF(Q10=0,"",IF(BX10=0,"",(BX10/Q10)))</f>
        <v>0.34375</v>
      </c>
      <c r="BZ10" s="128">
        <v>1</v>
      </c>
      <c r="CA10" s="129">
        <f>IFERROR(BZ10/BX10,"-")</f>
        <v>0.090909090909091</v>
      </c>
      <c r="CB10" s="130">
        <v>125000</v>
      </c>
      <c r="CC10" s="131">
        <f>IFERROR(CB10/BX10,"-")</f>
        <v>11363.636363636</v>
      </c>
      <c r="CD10" s="132"/>
      <c r="CE10" s="132"/>
      <c r="CF10" s="132">
        <v>1</v>
      </c>
      <c r="CG10" s="133">
        <v>5</v>
      </c>
      <c r="CH10" s="134">
        <f>IF(Q10=0,"",IF(CG10=0,"",(CG10/Q10)))</f>
        <v>0.15625</v>
      </c>
      <c r="CI10" s="135">
        <v>2</v>
      </c>
      <c r="CJ10" s="136">
        <f>IFERROR(CI10/CG10,"-")</f>
        <v>0.4</v>
      </c>
      <c r="CK10" s="137">
        <v>963000</v>
      </c>
      <c r="CL10" s="138">
        <f>IFERROR(CK10/CG10,"-")</f>
        <v>192600</v>
      </c>
      <c r="CM10" s="139"/>
      <c r="CN10" s="139"/>
      <c r="CO10" s="139">
        <v>2</v>
      </c>
      <c r="CP10" s="140">
        <v>6</v>
      </c>
      <c r="CQ10" s="141">
        <v>1232000</v>
      </c>
      <c r="CR10" s="141">
        <v>925000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>
        <f>AC11</f>
        <v>0.071929824561404</v>
      </c>
      <c r="B11" s="189" t="s">
        <v>77</v>
      </c>
      <c r="C11" s="189" t="s">
        <v>58</v>
      </c>
      <c r="D11" s="189"/>
      <c r="E11" s="189" t="s">
        <v>78</v>
      </c>
      <c r="F11" s="189" t="s">
        <v>60</v>
      </c>
      <c r="G11" s="189" t="s">
        <v>61</v>
      </c>
      <c r="H11" s="89" t="s">
        <v>79</v>
      </c>
      <c r="I11" s="89" t="s">
        <v>63</v>
      </c>
      <c r="J11" s="190" t="s">
        <v>67</v>
      </c>
      <c r="K11" s="181">
        <v>570000</v>
      </c>
      <c r="L11" s="80">
        <v>0</v>
      </c>
      <c r="M11" s="80">
        <v>0</v>
      </c>
      <c r="N11" s="80">
        <v>65</v>
      </c>
      <c r="O11" s="91">
        <v>5</v>
      </c>
      <c r="P11" s="92">
        <v>0</v>
      </c>
      <c r="Q11" s="93">
        <f>O11+P11</f>
        <v>5</v>
      </c>
      <c r="R11" s="81">
        <f>IFERROR(Q11/N11,"-")</f>
        <v>0.076923076923077</v>
      </c>
      <c r="S11" s="80">
        <v>0</v>
      </c>
      <c r="T11" s="80">
        <v>1</v>
      </c>
      <c r="U11" s="81">
        <f>IFERROR(T11/(Q11),"-")</f>
        <v>0.2</v>
      </c>
      <c r="V11" s="82">
        <f>IFERROR(K11/SUM(Q11:Q16),"-")</f>
        <v>14250</v>
      </c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>
        <f>SUM(Y11:Y16)-SUM(K11:K16)</f>
        <v>-529000</v>
      </c>
      <c r="AC11" s="85">
        <f>SUM(Y11:Y16)/SUM(K11:K16)</f>
        <v>0.071929824561404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1</v>
      </c>
      <c r="BG11" s="113">
        <f>IF(Q11=0,"",IF(BF11=0,"",(BF11/Q11)))</f>
        <v>0.2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1</v>
      </c>
      <c r="BP11" s="120">
        <f>IF(Q11=0,"",IF(BO11=0,"",(BO11/Q11)))</f>
        <v>0.2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3</v>
      </c>
      <c r="BY11" s="127">
        <f>IF(Q11=0,"",IF(BX11=0,"",(BX11/Q11)))</f>
        <v>0.6</v>
      </c>
      <c r="BZ11" s="128">
        <v>1</v>
      </c>
      <c r="CA11" s="129">
        <f>IFERROR(BZ11/BX11,"-")</f>
        <v>0.33333333333333</v>
      </c>
      <c r="CB11" s="130">
        <v>6000</v>
      </c>
      <c r="CC11" s="131">
        <f>IFERROR(CB11/BX11,"-")</f>
        <v>2000</v>
      </c>
      <c r="CD11" s="132"/>
      <c r="CE11" s="132">
        <v>1</v>
      </c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>
        <v>6000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80</v>
      </c>
      <c r="C12" s="189" t="s">
        <v>58</v>
      </c>
      <c r="D12" s="189"/>
      <c r="E12" s="189" t="s">
        <v>78</v>
      </c>
      <c r="F12" s="189" t="s">
        <v>60</v>
      </c>
      <c r="G12" s="189" t="s">
        <v>75</v>
      </c>
      <c r="H12" s="89"/>
      <c r="I12" s="89"/>
      <c r="J12" s="89"/>
      <c r="K12" s="181"/>
      <c r="L12" s="80">
        <v>0</v>
      </c>
      <c r="M12" s="80">
        <v>0</v>
      </c>
      <c r="N12" s="80">
        <v>21</v>
      </c>
      <c r="O12" s="91">
        <v>7</v>
      </c>
      <c r="P12" s="92">
        <v>0</v>
      </c>
      <c r="Q12" s="93">
        <f>O12+P12</f>
        <v>7</v>
      </c>
      <c r="R12" s="81">
        <f>IFERROR(Q12/N12,"-")</f>
        <v>0.33333333333333</v>
      </c>
      <c r="S12" s="80">
        <v>0</v>
      </c>
      <c r="T12" s="80">
        <v>1</v>
      </c>
      <c r="U12" s="81">
        <f>IFERROR(T12/(Q12),"-")</f>
        <v>0.14285714285714</v>
      </c>
      <c r="V12" s="82"/>
      <c r="W12" s="83">
        <v>1</v>
      </c>
      <c r="X12" s="81">
        <f>IF(Q12=0,"-",W12/Q12)</f>
        <v>0.14285714285714</v>
      </c>
      <c r="Y12" s="186">
        <v>3000</v>
      </c>
      <c r="Z12" s="187">
        <f>IFERROR(Y12/Q12,"-")</f>
        <v>428.57142857143</v>
      </c>
      <c r="AA12" s="187">
        <f>IFERROR(Y12/W12,"-")</f>
        <v>3000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>
        <v>1</v>
      </c>
      <c r="AX12" s="107">
        <f>IF(Q12=0,"",IF(AW12=0,"",(AW12/Q12)))</f>
        <v>0.14285714285714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>
        <v>2</v>
      </c>
      <c r="BP12" s="120">
        <f>IF(Q12=0,"",IF(BO12=0,"",(BO12/Q12)))</f>
        <v>0.28571428571429</v>
      </c>
      <c r="BQ12" s="121">
        <v>1</v>
      </c>
      <c r="BR12" s="122">
        <f>IFERROR(BQ12/BO12,"-")</f>
        <v>0.5</v>
      </c>
      <c r="BS12" s="123">
        <v>3000</v>
      </c>
      <c r="BT12" s="124">
        <f>IFERROR(BS12/BO12,"-")</f>
        <v>1500</v>
      </c>
      <c r="BU12" s="125">
        <v>1</v>
      </c>
      <c r="BV12" s="125"/>
      <c r="BW12" s="125"/>
      <c r="BX12" s="126">
        <v>4</v>
      </c>
      <c r="BY12" s="127">
        <f>IF(Q12=0,"",IF(BX12=0,"",(BX12/Q12)))</f>
        <v>0.57142857142857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1</v>
      </c>
      <c r="CQ12" s="141">
        <v>3000</v>
      </c>
      <c r="CR12" s="141">
        <v>3000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81</v>
      </c>
      <c r="C13" s="189" t="s">
        <v>58</v>
      </c>
      <c r="D13" s="189"/>
      <c r="E13" s="189" t="s">
        <v>78</v>
      </c>
      <c r="F13" s="189" t="s">
        <v>60</v>
      </c>
      <c r="G13" s="189" t="s">
        <v>82</v>
      </c>
      <c r="H13" s="89" t="s">
        <v>83</v>
      </c>
      <c r="I13" s="89" t="s">
        <v>84</v>
      </c>
      <c r="J13" s="190" t="s">
        <v>64</v>
      </c>
      <c r="K13" s="181"/>
      <c r="L13" s="80">
        <v>0</v>
      </c>
      <c r="M13" s="80">
        <v>0</v>
      </c>
      <c r="N13" s="80">
        <v>42</v>
      </c>
      <c r="O13" s="91">
        <v>2</v>
      </c>
      <c r="P13" s="92">
        <v>0</v>
      </c>
      <c r="Q13" s="93">
        <f>O13+P13</f>
        <v>2</v>
      </c>
      <c r="R13" s="81">
        <f>IFERROR(Q13/N13,"-")</f>
        <v>0.047619047619048</v>
      </c>
      <c r="S13" s="80">
        <v>0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>
        <v>1</v>
      </c>
      <c r="AF13" s="95">
        <f>IF(Q13=0,"",IF(AE13=0,"",(AE13/Q13)))</f>
        <v>0.5</v>
      </c>
      <c r="AG13" s="94"/>
      <c r="AH13" s="96">
        <f>IFERROR(AG13/AE13,"-")</f>
        <v>0</v>
      </c>
      <c r="AI13" s="97"/>
      <c r="AJ13" s="98">
        <f>IFERROR(AI13/AE13,"-")</f>
        <v>0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>
        <f>IF(Q13=0,"",IF(BO13=0,"",(BO13/Q13)))</f>
        <v>0</v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>
        <v>1</v>
      </c>
      <c r="BY13" s="127">
        <f>IF(Q13=0,"",IF(BX13=0,"",(BX13/Q13)))</f>
        <v>0.5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85</v>
      </c>
      <c r="C14" s="189" t="s">
        <v>58</v>
      </c>
      <c r="D14" s="189"/>
      <c r="E14" s="189" t="s">
        <v>78</v>
      </c>
      <c r="F14" s="189" t="s">
        <v>60</v>
      </c>
      <c r="G14" s="189" t="s">
        <v>75</v>
      </c>
      <c r="H14" s="89"/>
      <c r="I14" s="89"/>
      <c r="J14" s="89"/>
      <c r="K14" s="181"/>
      <c r="L14" s="80">
        <v>0</v>
      </c>
      <c r="M14" s="80">
        <v>0</v>
      </c>
      <c r="N14" s="80">
        <v>16</v>
      </c>
      <c r="O14" s="91">
        <v>9</v>
      </c>
      <c r="P14" s="92">
        <v>0</v>
      </c>
      <c r="Q14" s="93">
        <f>O14+P14</f>
        <v>9</v>
      </c>
      <c r="R14" s="81">
        <f>IFERROR(Q14/N14,"-")</f>
        <v>0.5625</v>
      </c>
      <c r="S14" s="80">
        <v>0</v>
      </c>
      <c r="T14" s="80">
        <v>2</v>
      </c>
      <c r="U14" s="81">
        <f>IFERROR(T14/(Q14),"-")</f>
        <v>0.22222222222222</v>
      </c>
      <c r="V14" s="82"/>
      <c r="W14" s="83">
        <v>1</v>
      </c>
      <c r="X14" s="81">
        <f>IF(Q14=0,"-",W14/Q14)</f>
        <v>0.11111111111111</v>
      </c>
      <c r="Y14" s="186">
        <v>5000</v>
      </c>
      <c r="Z14" s="187">
        <f>IFERROR(Y14/Q14,"-")</f>
        <v>555.55555555556</v>
      </c>
      <c r="AA14" s="187">
        <f>IFERROR(Y14/W14,"-")</f>
        <v>5000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3</v>
      </c>
      <c r="BP14" s="120">
        <f>IF(Q14=0,"",IF(BO14=0,"",(BO14/Q14)))</f>
        <v>0.33333333333333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5</v>
      </c>
      <c r="BY14" s="127">
        <f>IF(Q14=0,"",IF(BX14=0,"",(BX14/Q14)))</f>
        <v>0.55555555555556</v>
      </c>
      <c r="BZ14" s="128">
        <v>2</v>
      </c>
      <c r="CA14" s="129">
        <f>IFERROR(BZ14/BX14,"-")</f>
        <v>0.4</v>
      </c>
      <c r="CB14" s="130">
        <v>8000</v>
      </c>
      <c r="CC14" s="131">
        <f>IFERROR(CB14/BX14,"-")</f>
        <v>1600</v>
      </c>
      <c r="CD14" s="132">
        <v>2</v>
      </c>
      <c r="CE14" s="132"/>
      <c r="CF14" s="132"/>
      <c r="CG14" s="133">
        <v>1</v>
      </c>
      <c r="CH14" s="134">
        <f>IF(Q14=0,"",IF(CG14=0,"",(CG14/Q14)))</f>
        <v>0.11111111111111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1</v>
      </c>
      <c r="CQ14" s="141">
        <v>5000</v>
      </c>
      <c r="CR14" s="141">
        <v>5000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86</v>
      </c>
      <c r="C15" s="189" t="s">
        <v>58</v>
      </c>
      <c r="D15" s="189"/>
      <c r="E15" s="189" t="s">
        <v>87</v>
      </c>
      <c r="F15" s="189" t="s">
        <v>88</v>
      </c>
      <c r="G15" s="189" t="s">
        <v>89</v>
      </c>
      <c r="H15" s="89" t="s">
        <v>83</v>
      </c>
      <c r="I15" s="89" t="s">
        <v>84</v>
      </c>
      <c r="J15" s="191" t="s">
        <v>90</v>
      </c>
      <c r="K15" s="181"/>
      <c r="L15" s="80">
        <v>0</v>
      </c>
      <c r="M15" s="80">
        <v>0</v>
      </c>
      <c r="N15" s="80">
        <v>78</v>
      </c>
      <c r="O15" s="91">
        <v>7</v>
      </c>
      <c r="P15" s="92">
        <v>0</v>
      </c>
      <c r="Q15" s="93">
        <f>O15+P15</f>
        <v>7</v>
      </c>
      <c r="R15" s="81">
        <f>IFERROR(Q15/N15,"-")</f>
        <v>0.08974358974359</v>
      </c>
      <c r="S15" s="80">
        <v>0</v>
      </c>
      <c r="T15" s="80">
        <v>1</v>
      </c>
      <c r="U15" s="81">
        <f>IFERROR(T15/(Q15),"-")</f>
        <v>0.14285714285714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>
        <v>1</v>
      </c>
      <c r="AX15" s="107">
        <f>IF(Q15=0,"",IF(AW15=0,"",(AW15/Q15)))</f>
        <v>0.14285714285714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3</v>
      </c>
      <c r="BG15" s="113">
        <f>IF(Q15=0,"",IF(BF15=0,"",(BF15/Q15)))</f>
        <v>0.42857142857143</v>
      </c>
      <c r="BH15" s="112">
        <v>1</v>
      </c>
      <c r="BI15" s="114">
        <f>IFERROR(BH15/BF15,"-")</f>
        <v>0.33333333333333</v>
      </c>
      <c r="BJ15" s="115">
        <v>3000</v>
      </c>
      <c r="BK15" s="116">
        <f>IFERROR(BJ15/BF15,"-")</f>
        <v>1000</v>
      </c>
      <c r="BL15" s="117">
        <v>1</v>
      </c>
      <c r="BM15" s="117"/>
      <c r="BN15" s="117"/>
      <c r="BO15" s="119">
        <v>1</v>
      </c>
      <c r="BP15" s="120">
        <f>IF(Q15=0,"",IF(BO15=0,"",(BO15/Q15)))</f>
        <v>0.14285714285714</v>
      </c>
      <c r="BQ15" s="121">
        <v>1</v>
      </c>
      <c r="BR15" s="122">
        <f>IFERROR(BQ15/BO15,"-")</f>
        <v>1</v>
      </c>
      <c r="BS15" s="123">
        <v>2000</v>
      </c>
      <c r="BT15" s="124">
        <f>IFERROR(BS15/BO15,"-")</f>
        <v>2000</v>
      </c>
      <c r="BU15" s="125">
        <v>1</v>
      </c>
      <c r="BV15" s="125"/>
      <c r="BW15" s="125"/>
      <c r="BX15" s="126">
        <v>1</v>
      </c>
      <c r="BY15" s="127">
        <f>IF(Q15=0,"",IF(BX15=0,"",(BX15/Q15)))</f>
        <v>0.14285714285714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>
        <v>1</v>
      </c>
      <c r="CH15" s="134">
        <f>IF(Q15=0,"",IF(CG15=0,"",(CG15/Q15)))</f>
        <v>0.14285714285714</v>
      </c>
      <c r="CI15" s="135"/>
      <c r="CJ15" s="136">
        <f>IFERROR(CI15/CG15,"-")</f>
        <v>0</v>
      </c>
      <c r="CK15" s="137"/>
      <c r="CL15" s="138">
        <f>IFERROR(CK15/CG15,"-")</f>
        <v>0</v>
      </c>
      <c r="CM15" s="139"/>
      <c r="CN15" s="139"/>
      <c r="CO15" s="139"/>
      <c r="CP15" s="140">
        <v>0</v>
      </c>
      <c r="CQ15" s="141">
        <v>0</v>
      </c>
      <c r="CR15" s="141">
        <v>3000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91</v>
      </c>
      <c r="C16" s="189" t="s">
        <v>58</v>
      </c>
      <c r="D16" s="189"/>
      <c r="E16" s="189" t="s">
        <v>87</v>
      </c>
      <c r="F16" s="189" t="s">
        <v>88</v>
      </c>
      <c r="G16" s="189" t="s">
        <v>75</v>
      </c>
      <c r="H16" s="89"/>
      <c r="I16" s="89"/>
      <c r="J16" s="89"/>
      <c r="K16" s="181"/>
      <c r="L16" s="80">
        <v>0</v>
      </c>
      <c r="M16" s="80">
        <v>0</v>
      </c>
      <c r="N16" s="80">
        <v>24</v>
      </c>
      <c r="O16" s="91">
        <v>9</v>
      </c>
      <c r="P16" s="92">
        <v>1</v>
      </c>
      <c r="Q16" s="93">
        <f>O16+P16</f>
        <v>10</v>
      </c>
      <c r="R16" s="81">
        <f>IFERROR(Q16/N16,"-")</f>
        <v>0.41666666666667</v>
      </c>
      <c r="S16" s="80">
        <v>1</v>
      </c>
      <c r="T16" s="80">
        <v>3</v>
      </c>
      <c r="U16" s="81">
        <f>IFERROR(T16/(Q16),"-")</f>
        <v>0.3</v>
      </c>
      <c r="V16" s="82"/>
      <c r="W16" s="83">
        <v>3</v>
      </c>
      <c r="X16" s="81">
        <f>IF(Q16=0,"-",W16/Q16)</f>
        <v>0.3</v>
      </c>
      <c r="Y16" s="186">
        <v>33000</v>
      </c>
      <c r="Z16" s="187">
        <f>IFERROR(Y16/Q16,"-")</f>
        <v>3300</v>
      </c>
      <c r="AA16" s="187">
        <f>IFERROR(Y16/W16,"-")</f>
        <v>11000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2</v>
      </c>
      <c r="BG16" s="113">
        <f>IF(Q16=0,"",IF(BF16=0,"",(BF16/Q16)))</f>
        <v>0.2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3</v>
      </c>
      <c r="BP16" s="120">
        <f>IF(Q16=0,"",IF(BO16=0,"",(BO16/Q16)))</f>
        <v>0.3</v>
      </c>
      <c r="BQ16" s="121">
        <v>1</v>
      </c>
      <c r="BR16" s="122">
        <f>IFERROR(BQ16/BO16,"-")</f>
        <v>0.33333333333333</v>
      </c>
      <c r="BS16" s="123">
        <v>3000</v>
      </c>
      <c r="BT16" s="124">
        <f>IFERROR(BS16/BO16,"-")</f>
        <v>1000</v>
      </c>
      <c r="BU16" s="125">
        <v>1</v>
      </c>
      <c r="BV16" s="125"/>
      <c r="BW16" s="125"/>
      <c r="BX16" s="126">
        <v>3</v>
      </c>
      <c r="BY16" s="127">
        <f>IF(Q16=0,"",IF(BX16=0,"",(BX16/Q16)))</f>
        <v>0.3</v>
      </c>
      <c r="BZ16" s="128">
        <v>2</v>
      </c>
      <c r="CA16" s="129">
        <f>IFERROR(BZ16/BX16,"-")</f>
        <v>0.66666666666667</v>
      </c>
      <c r="CB16" s="130">
        <v>30000</v>
      </c>
      <c r="CC16" s="131">
        <f>IFERROR(CB16/BX16,"-")</f>
        <v>10000</v>
      </c>
      <c r="CD16" s="132"/>
      <c r="CE16" s="132"/>
      <c r="CF16" s="132">
        <v>2</v>
      </c>
      <c r="CG16" s="133">
        <v>2</v>
      </c>
      <c r="CH16" s="134">
        <f>IF(Q16=0,"",IF(CG16=0,"",(CG16/Q16)))</f>
        <v>0.2</v>
      </c>
      <c r="CI16" s="135"/>
      <c r="CJ16" s="136">
        <f>IFERROR(CI16/CG16,"-")</f>
        <v>0</v>
      </c>
      <c r="CK16" s="137"/>
      <c r="CL16" s="138">
        <f>IFERROR(CK16/CG16,"-")</f>
        <v>0</v>
      </c>
      <c r="CM16" s="139"/>
      <c r="CN16" s="139"/>
      <c r="CO16" s="139"/>
      <c r="CP16" s="140">
        <v>3</v>
      </c>
      <c r="CQ16" s="141">
        <v>33000</v>
      </c>
      <c r="CR16" s="141">
        <v>19000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1.225</v>
      </c>
      <c r="B17" s="189" t="s">
        <v>92</v>
      </c>
      <c r="C17" s="189" t="s">
        <v>58</v>
      </c>
      <c r="D17" s="189"/>
      <c r="E17" s="189"/>
      <c r="F17" s="189"/>
      <c r="G17" s="189" t="s">
        <v>61</v>
      </c>
      <c r="H17" s="89" t="s">
        <v>93</v>
      </c>
      <c r="I17" s="89" t="s">
        <v>94</v>
      </c>
      <c r="J17" s="89" t="s">
        <v>95</v>
      </c>
      <c r="K17" s="181">
        <v>80000</v>
      </c>
      <c r="L17" s="80">
        <v>0</v>
      </c>
      <c r="M17" s="80">
        <v>0</v>
      </c>
      <c r="N17" s="80">
        <v>42</v>
      </c>
      <c r="O17" s="91">
        <v>3</v>
      </c>
      <c r="P17" s="92">
        <v>0</v>
      </c>
      <c r="Q17" s="93">
        <f>O17+P17</f>
        <v>3</v>
      </c>
      <c r="R17" s="81">
        <f>IFERROR(Q17/N17,"-")</f>
        <v>0.071428571428571</v>
      </c>
      <c r="S17" s="80">
        <v>0</v>
      </c>
      <c r="T17" s="80">
        <v>2</v>
      </c>
      <c r="U17" s="81">
        <f>IFERROR(T17/(Q17),"-")</f>
        <v>0.66666666666667</v>
      </c>
      <c r="V17" s="82">
        <f>IFERROR(K17/SUM(Q17:Q18),"-")</f>
        <v>16000</v>
      </c>
      <c r="W17" s="83">
        <v>1</v>
      </c>
      <c r="X17" s="81">
        <f>IF(Q17=0,"-",W17/Q17)</f>
        <v>0.33333333333333</v>
      </c>
      <c r="Y17" s="186">
        <v>73000</v>
      </c>
      <c r="Z17" s="187">
        <f>IFERROR(Y17/Q17,"-")</f>
        <v>24333.333333333</v>
      </c>
      <c r="AA17" s="187">
        <f>IFERROR(Y17/W17,"-")</f>
        <v>73000</v>
      </c>
      <c r="AB17" s="181">
        <f>SUM(Y17:Y18)-SUM(K17:K18)</f>
        <v>18000</v>
      </c>
      <c r="AC17" s="85">
        <f>SUM(Y17:Y18)/SUM(K17:K18)</f>
        <v>1.225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>
        <v>1</v>
      </c>
      <c r="BP17" s="120">
        <f>IF(Q17=0,"",IF(BO17=0,"",(BO17/Q17)))</f>
        <v>0.33333333333333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>
        <v>2</v>
      </c>
      <c r="BY17" s="127">
        <f>IF(Q17=0,"",IF(BX17=0,"",(BX17/Q17)))</f>
        <v>0.66666666666667</v>
      </c>
      <c r="BZ17" s="128">
        <v>2</v>
      </c>
      <c r="CA17" s="129">
        <f>IFERROR(BZ17/BX17,"-")</f>
        <v>1</v>
      </c>
      <c r="CB17" s="130">
        <v>93000</v>
      </c>
      <c r="CC17" s="131">
        <f>IFERROR(CB17/BX17,"-")</f>
        <v>46500</v>
      </c>
      <c r="CD17" s="132"/>
      <c r="CE17" s="132">
        <v>1</v>
      </c>
      <c r="CF17" s="132">
        <v>1</v>
      </c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1</v>
      </c>
      <c r="CQ17" s="141">
        <v>73000</v>
      </c>
      <c r="CR17" s="141">
        <v>73000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96</v>
      </c>
      <c r="C18" s="189" t="s">
        <v>58</v>
      </c>
      <c r="D18" s="189"/>
      <c r="E18" s="189"/>
      <c r="F18" s="189"/>
      <c r="G18" s="189" t="s">
        <v>75</v>
      </c>
      <c r="H18" s="89"/>
      <c r="I18" s="89"/>
      <c r="J18" s="89"/>
      <c r="K18" s="181"/>
      <c r="L18" s="80">
        <v>0</v>
      </c>
      <c r="M18" s="80">
        <v>0</v>
      </c>
      <c r="N18" s="80">
        <v>6</v>
      </c>
      <c r="O18" s="91">
        <v>2</v>
      </c>
      <c r="P18" s="92">
        <v>0</v>
      </c>
      <c r="Q18" s="93">
        <f>O18+P18</f>
        <v>2</v>
      </c>
      <c r="R18" s="81">
        <f>IFERROR(Q18/N18,"-")</f>
        <v>0.33333333333333</v>
      </c>
      <c r="S18" s="80">
        <v>0</v>
      </c>
      <c r="T18" s="80">
        <v>0</v>
      </c>
      <c r="U18" s="81">
        <f>IFERROR(T18/(Q18),"-")</f>
        <v>0</v>
      </c>
      <c r="V18" s="82"/>
      <c r="W18" s="83">
        <v>1</v>
      </c>
      <c r="X18" s="81">
        <f>IF(Q18=0,"-",W18/Q18)</f>
        <v>0.5</v>
      </c>
      <c r="Y18" s="186">
        <v>25000</v>
      </c>
      <c r="Z18" s="187">
        <f>IFERROR(Y18/Q18,"-")</f>
        <v>12500</v>
      </c>
      <c r="AA18" s="187">
        <f>IFERROR(Y18/W18,"-")</f>
        <v>25000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1</v>
      </c>
      <c r="BP18" s="120">
        <f>IF(Q18=0,"",IF(BO18=0,"",(BO18/Q18)))</f>
        <v>0.5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1</v>
      </c>
      <c r="BY18" s="127">
        <f>IF(Q18=0,"",IF(BX18=0,"",(BX18/Q18)))</f>
        <v>0.5</v>
      </c>
      <c r="BZ18" s="128">
        <v>1</v>
      </c>
      <c r="CA18" s="129">
        <f>IFERROR(BZ18/BX18,"-")</f>
        <v>1</v>
      </c>
      <c r="CB18" s="130">
        <v>25000</v>
      </c>
      <c r="CC18" s="131">
        <f>IFERROR(CB18/BX18,"-")</f>
        <v>25000</v>
      </c>
      <c r="CD18" s="132"/>
      <c r="CE18" s="132"/>
      <c r="CF18" s="132">
        <v>1</v>
      </c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1</v>
      </c>
      <c r="CQ18" s="141">
        <v>25000</v>
      </c>
      <c r="CR18" s="141">
        <v>25000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 t="str">
        <f>AC19</f>
        <v>0</v>
      </c>
      <c r="B19" s="189" t="s">
        <v>97</v>
      </c>
      <c r="C19" s="189" t="s">
        <v>58</v>
      </c>
      <c r="D19" s="189"/>
      <c r="E19" s="189"/>
      <c r="F19" s="189"/>
      <c r="G19" s="189" t="s">
        <v>61</v>
      </c>
      <c r="H19" s="89" t="s">
        <v>98</v>
      </c>
      <c r="I19" s="89" t="s">
        <v>94</v>
      </c>
      <c r="J19" s="191" t="s">
        <v>99</v>
      </c>
      <c r="K19" s="181">
        <v>0</v>
      </c>
      <c r="L19" s="80">
        <v>0</v>
      </c>
      <c r="M19" s="80">
        <v>0</v>
      </c>
      <c r="N19" s="80">
        <v>23</v>
      </c>
      <c r="O19" s="91">
        <v>0</v>
      </c>
      <c r="P19" s="92">
        <v>0</v>
      </c>
      <c r="Q19" s="93">
        <f>O19+P19</f>
        <v>0</v>
      </c>
      <c r="R19" s="81">
        <f>IFERROR(Q19/N19,"-")</f>
        <v>0</v>
      </c>
      <c r="S19" s="80">
        <v>0</v>
      </c>
      <c r="T19" s="80">
        <v>0</v>
      </c>
      <c r="U19" s="81" t="str">
        <f>IFERROR(T19/(Q19),"-")</f>
        <v>-</v>
      </c>
      <c r="V19" s="82" t="str">
        <f>IFERROR(K19/SUM(Q19:Q20),"-")</f>
        <v>-</v>
      </c>
      <c r="W19" s="83">
        <v>0</v>
      </c>
      <c r="X19" s="81" t="str">
        <f>IF(Q19=0,"-",W19/Q19)</f>
        <v>-</v>
      </c>
      <c r="Y19" s="186">
        <v>0</v>
      </c>
      <c r="Z19" s="187" t="str">
        <f>IFERROR(Y19/Q19,"-")</f>
        <v>-</v>
      </c>
      <c r="AA19" s="187" t="str">
        <f>IFERROR(Y19/W19,"-")</f>
        <v>-</v>
      </c>
      <c r="AB19" s="181">
        <f>SUM(Y19:Y20)-SUM(K19:K20)</f>
        <v>0</v>
      </c>
      <c r="AC19" s="85" t="str">
        <f>SUM(Y19:Y20)/SUM(K19:K20)</f>
        <v>0</v>
      </c>
      <c r="AD19" s="78"/>
      <c r="AE19" s="94"/>
      <c r="AF19" s="95" t="str">
        <f>IF(Q19=0,"",IF(AE19=0,"",(AE19/Q19)))</f>
        <v/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 t="str">
        <f>IF(Q19=0,"",IF(AN19=0,"",(AN19/Q19)))</f>
        <v/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 t="str">
        <f>IF(Q19=0,"",IF(AW19=0,"",(AW19/Q19)))</f>
        <v/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 t="str">
        <f>IF(Q19=0,"",IF(BF19=0,"",(BF19/Q19)))</f>
        <v/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 t="str">
        <f>IF(Q19=0,"",IF(BO19=0,"",(BO19/Q19)))</f>
        <v/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 t="str">
        <f>IF(Q19=0,"",IF(BX19=0,"",(BX19/Q19)))</f>
        <v/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 t="str">
        <f>IF(Q19=0,"",IF(CG19=0,"",(CG19/Q19)))</f>
        <v/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100</v>
      </c>
      <c r="C20" s="189" t="s">
        <v>58</v>
      </c>
      <c r="D20" s="189"/>
      <c r="E20" s="189"/>
      <c r="F20" s="189"/>
      <c r="G20" s="189" t="s">
        <v>75</v>
      </c>
      <c r="H20" s="89"/>
      <c r="I20" s="89"/>
      <c r="J20" s="89"/>
      <c r="K20" s="181"/>
      <c r="L20" s="80">
        <v>0</v>
      </c>
      <c r="M20" s="80">
        <v>0</v>
      </c>
      <c r="N20" s="80">
        <v>0</v>
      </c>
      <c r="O20" s="91">
        <v>0</v>
      </c>
      <c r="P20" s="92">
        <v>0</v>
      </c>
      <c r="Q20" s="93">
        <f>O20+P20</f>
        <v>0</v>
      </c>
      <c r="R20" s="81" t="str">
        <f>IFERROR(Q20/N20,"-")</f>
        <v>-</v>
      </c>
      <c r="S20" s="80">
        <v>0</v>
      </c>
      <c r="T20" s="80">
        <v>0</v>
      </c>
      <c r="U20" s="81" t="str">
        <f>IFERROR(T20/(Q20),"-")</f>
        <v>-</v>
      </c>
      <c r="V20" s="82"/>
      <c r="W20" s="83">
        <v>0</v>
      </c>
      <c r="X20" s="81" t="str">
        <f>IF(Q20=0,"-",W20/Q20)</f>
        <v>-</v>
      </c>
      <c r="Y20" s="186">
        <v>0</v>
      </c>
      <c r="Z20" s="187" t="str">
        <f>IFERROR(Y20/Q20,"-")</f>
        <v>-</v>
      </c>
      <c r="AA20" s="187" t="str">
        <f>IFERROR(Y20/W20,"-")</f>
        <v>-</v>
      </c>
      <c r="AB20" s="181"/>
      <c r="AC20" s="85"/>
      <c r="AD20" s="78"/>
      <c r="AE20" s="94"/>
      <c r="AF20" s="95" t="str">
        <f>IF(Q20=0,"",IF(AE20=0,"",(AE20/Q20)))</f>
        <v/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 t="str">
        <f>IF(Q20=0,"",IF(AN20=0,"",(AN20/Q20)))</f>
        <v/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 t="str">
        <f>IF(Q20=0,"",IF(AW20=0,"",(AW20/Q20)))</f>
        <v/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 t="str">
        <f>IF(Q20=0,"",IF(BF20=0,"",(BF20/Q20)))</f>
        <v/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 t="str">
        <f>IF(Q20=0,"",IF(BO20=0,"",(BO20/Q20)))</f>
        <v/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 t="str">
        <f>IF(Q20=0,"",IF(BX20=0,"",(BX20/Q20)))</f>
        <v/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 t="str">
        <f>IF(Q20=0,"",IF(CG20=0,"",(CG20/Q20)))</f>
        <v/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30"/>
      <c r="B21" s="86"/>
      <c r="C21" s="86"/>
      <c r="D21" s="87"/>
      <c r="E21" s="87"/>
      <c r="F21" s="87"/>
      <c r="G21" s="88"/>
      <c r="H21" s="89"/>
      <c r="I21" s="89"/>
      <c r="J21" s="89"/>
      <c r="K21" s="182"/>
      <c r="L21" s="34"/>
      <c r="M21" s="34"/>
      <c r="N21" s="31"/>
      <c r="O21" s="23"/>
      <c r="P21" s="23"/>
      <c r="Q21" s="23"/>
      <c r="R21" s="32"/>
      <c r="S21" s="32"/>
      <c r="T21" s="23"/>
      <c r="U21" s="32"/>
      <c r="V21" s="25"/>
      <c r="W21" s="25"/>
      <c r="X21" s="25"/>
      <c r="Y21" s="188"/>
      <c r="Z21" s="188"/>
      <c r="AA21" s="188"/>
      <c r="AB21" s="188"/>
      <c r="AC21" s="33"/>
      <c r="AD21" s="58"/>
      <c r="AE21" s="62"/>
      <c r="AF21" s="63"/>
      <c r="AG21" s="62"/>
      <c r="AH21" s="66"/>
      <c r="AI21" s="67"/>
      <c r="AJ21" s="68"/>
      <c r="AK21" s="69"/>
      <c r="AL21" s="69"/>
      <c r="AM21" s="69"/>
      <c r="AN21" s="62"/>
      <c r="AO21" s="63"/>
      <c r="AP21" s="62"/>
      <c r="AQ21" s="66"/>
      <c r="AR21" s="67"/>
      <c r="AS21" s="68"/>
      <c r="AT21" s="69"/>
      <c r="AU21" s="69"/>
      <c r="AV21" s="69"/>
      <c r="AW21" s="62"/>
      <c r="AX21" s="63"/>
      <c r="AY21" s="62"/>
      <c r="AZ21" s="66"/>
      <c r="BA21" s="67"/>
      <c r="BB21" s="68"/>
      <c r="BC21" s="69"/>
      <c r="BD21" s="69"/>
      <c r="BE21" s="69"/>
      <c r="BF21" s="62"/>
      <c r="BG21" s="63"/>
      <c r="BH21" s="62"/>
      <c r="BI21" s="66"/>
      <c r="BJ21" s="67"/>
      <c r="BK21" s="68"/>
      <c r="BL21" s="69"/>
      <c r="BM21" s="69"/>
      <c r="BN21" s="69"/>
      <c r="BO21" s="64"/>
      <c r="BP21" s="65"/>
      <c r="BQ21" s="62"/>
      <c r="BR21" s="66"/>
      <c r="BS21" s="67"/>
      <c r="BT21" s="68"/>
      <c r="BU21" s="69"/>
      <c r="BV21" s="69"/>
      <c r="BW21" s="69"/>
      <c r="BX21" s="64"/>
      <c r="BY21" s="65"/>
      <c r="BZ21" s="62"/>
      <c r="CA21" s="66"/>
      <c r="CB21" s="67"/>
      <c r="CC21" s="68"/>
      <c r="CD21" s="69"/>
      <c r="CE21" s="69"/>
      <c r="CF21" s="69"/>
      <c r="CG21" s="64"/>
      <c r="CH21" s="65"/>
      <c r="CI21" s="62"/>
      <c r="CJ21" s="66"/>
      <c r="CK21" s="67"/>
      <c r="CL21" s="68"/>
      <c r="CM21" s="69"/>
      <c r="CN21" s="69"/>
      <c r="CO21" s="69"/>
      <c r="CP21" s="70"/>
      <c r="CQ21" s="67"/>
      <c r="CR21" s="67"/>
      <c r="CS21" s="67"/>
      <c r="CT21" s="71"/>
    </row>
    <row r="22" spans="1:99">
      <c r="A22" s="30"/>
      <c r="B22" s="37"/>
      <c r="C22" s="37"/>
      <c r="D22" s="21"/>
      <c r="E22" s="21"/>
      <c r="F22" s="21"/>
      <c r="G22" s="22"/>
      <c r="H22" s="36"/>
      <c r="I22" s="36"/>
      <c r="J22" s="74"/>
      <c r="K22" s="183"/>
      <c r="L22" s="34"/>
      <c r="M22" s="34"/>
      <c r="N22" s="31"/>
      <c r="O22" s="23"/>
      <c r="P22" s="23"/>
      <c r="Q22" s="23"/>
      <c r="R22" s="32"/>
      <c r="S22" s="32"/>
      <c r="T22" s="23"/>
      <c r="U22" s="32"/>
      <c r="V22" s="25"/>
      <c r="W22" s="25"/>
      <c r="X22" s="25"/>
      <c r="Y22" s="188"/>
      <c r="Z22" s="188"/>
      <c r="AA22" s="188"/>
      <c r="AB22" s="188"/>
      <c r="AC22" s="33"/>
      <c r="AD22" s="60"/>
      <c r="AE22" s="62"/>
      <c r="AF22" s="63"/>
      <c r="AG22" s="62"/>
      <c r="AH22" s="66"/>
      <c r="AI22" s="67"/>
      <c r="AJ22" s="68"/>
      <c r="AK22" s="69"/>
      <c r="AL22" s="69"/>
      <c r="AM22" s="69"/>
      <c r="AN22" s="62"/>
      <c r="AO22" s="63"/>
      <c r="AP22" s="62"/>
      <c r="AQ22" s="66"/>
      <c r="AR22" s="67"/>
      <c r="AS22" s="68"/>
      <c r="AT22" s="69"/>
      <c r="AU22" s="69"/>
      <c r="AV22" s="69"/>
      <c r="AW22" s="62"/>
      <c r="AX22" s="63"/>
      <c r="AY22" s="62"/>
      <c r="AZ22" s="66"/>
      <c r="BA22" s="67"/>
      <c r="BB22" s="68"/>
      <c r="BC22" s="69"/>
      <c r="BD22" s="69"/>
      <c r="BE22" s="69"/>
      <c r="BF22" s="62"/>
      <c r="BG22" s="63"/>
      <c r="BH22" s="62"/>
      <c r="BI22" s="66"/>
      <c r="BJ22" s="67"/>
      <c r="BK22" s="68"/>
      <c r="BL22" s="69"/>
      <c r="BM22" s="69"/>
      <c r="BN22" s="69"/>
      <c r="BO22" s="64"/>
      <c r="BP22" s="65"/>
      <c r="BQ22" s="62"/>
      <c r="BR22" s="66"/>
      <c r="BS22" s="67"/>
      <c r="BT22" s="68"/>
      <c r="BU22" s="69"/>
      <c r="BV22" s="69"/>
      <c r="BW22" s="69"/>
      <c r="BX22" s="64"/>
      <c r="BY22" s="65"/>
      <c r="BZ22" s="62"/>
      <c r="CA22" s="66"/>
      <c r="CB22" s="67"/>
      <c r="CC22" s="68"/>
      <c r="CD22" s="69"/>
      <c r="CE22" s="69"/>
      <c r="CF22" s="69"/>
      <c r="CG22" s="64"/>
      <c r="CH22" s="65"/>
      <c r="CI22" s="62"/>
      <c r="CJ22" s="66"/>
      <c r="CK22" s="67"/>
      <c r="CL22" s="68"/>
      <c r="CM22" s="69"/>
      <c r="CN22" s="69"/>
      <c r="CO22" s="69"/>
      <c r="CP22" s="70"/>
      <c r="CQ22" s="67"/>
      <c r="CR22" s="67"/>
      <c r="CS22" s="67"/>
      <c r="CT22" s="71"/>
    </row>
    <row r="23" spans="1:99">
      <c r="A23" s="19">
        <f>AC23</f>
        <v>1.1735555555556</v>
      </c>
      <c r="B23" s="39"/>
      <c r="C23" s="39"/>
      <c r="D23" s="39"/>
      <c r="E23" s="39"/>
      <c r="F23" s="39"/>
      <c r="G23" s="39"/>
      <c r="H23" s="40" t="s">
        <v>101</v>
      </c>
      <c r="I23" s="40"/>
      <c r="J23" s="40"/>
      <c r="K23" s="184">
        <f>SUM(K6:K22)</f>
        <v>1350000</v>
      </c>
      <c r="L23" s="41">
        <f>SUM(L6:L22)</f>
        <v>0</v>
      </c>
      <c r="M23" s="41">
        <f>SUM(M6:M22)</f>
        <v>0</v>
      </c>
      <c r="N23" s="41">
        <f>SUM(N6:N22)</f>
        <v>1008</v>
      </c>
      <c r="O23" s="41">
        <f>SUM(O6:O22)</f>
        <v>138</v>
      </c>
      <c r="P23" s="41">
        <f>SUM(P6:P22)</f>
        <v>1</v>
      </c>
      <c r="Q23" s="41">
        <f>SUM(Q6:Q22)</f>
        <v>139</v>
      </c>
      <c r="R23" s="42">
        <f>IFERROR(Q23/N23,"-")</f>
        <v>0.13789682539683</v>
      </c>
      <c r="S23" s="77">
        <f>SUM(S6:S22)</f>
        <v>5</v>
      </c>
      <c r="T23" s="77">
        <f>SUM(T6:T22)</f>
        <v>31</v>
      </c>
      <c r="U23" s="42">
        <f>IFERROR(S23/Q23,"-")</f>
        <v>0.035971223021583</v>
      </c>
      <c r="V23" s="43">
        <f>IFERROR(K23/Q23,"-")</f>
        <v>9712.2302158273</v>
      </c>
      <c r="W23" s="44">
        <f>SUM(W6:W22)</f>
        <v>20</v>
      </c>
      <c r="X23" s="42">
        <f>IFERROR(W23/Q23,"-")</f>
        <v>0.14388489208633</v>
      </c>
      <c r="Y23" s="184">
        <f>SUM(Y6:Y22)</f>
        <v>1584300</v>
      </c>
      <c r="Z23" s="184">
        <f>IFERROR(Y23/Q23,"-")</f>
        <v>11397.841726619</v>
      </c>
      <c r="AA23" s="184">
        <f>IFERROR(Y23/W23,"-")</f>
        <v>79215</v>
      </c>
      <c r="AB23" s="184">
        <f>Y23-K23</f>
        <v>234300</v>
      </c>
      <c r="AC23" s="46">
        <f>Y23/K23</f>
        <v>1.1735555555556</v>
      </c>
      <c r="AD23" s="59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102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3.0571428571429</v>
      </c>
      <c r="B6" s="189" t="s">
        <v>103</v>
      </c>
      <c r="C6" s="189" t="s">
        <v>104</v>
      </c>
      <c r="D6" s="189" t="s">
        <v>105</v>
      </c>
      <c r="E6" s="189" t="s">
        <v>106</v>
      </c>
      <c r="F6" s="189"/>
      <c r="G6" s="189" t="s">
        <v>61</v>
      </c>
      <c r="H6" s="89" t="s">
        <v>107</v>
      </c>
      <c r="I6" s="89" t="s">
        <v>108</v>
      </c>
      <c r="J6" s="89" t="s">
        <v>109</v>
      </c>
      <c r="K6" s="181">
        <v>70000</v>
      </c>
      <c r="L6" s="80">
        <v>0</v>
      </c>
      <c r="M6" s="80">
        <v>0</v>
      </c>
      <c r="N6" s="80">
        <v>68</v>
      </c>
      <c r="O6" s="91">
        <v>7</v>
      </c>
      <c r="P6" s="92">
        <v>0</v>
      </c>
      <c r="Q6" s="93">
        <f>O6+P6</f>
        <v>7</v>
      </c>
      <c r="R6" s="81">
        <f>IFERROR(Q6/N6,"-")</f>
        <v>0.10294117647059</v>
      </c>
      <c r="S6" s="80">
        <v>1</v>
      </c>
      <c r="T6" s="80">
        <v>1</v>
      </c>
      <c r="U6" s="81">
        <f>IFERROR(T6/(Q6),"-")</f>
        <v>0.14285714285714</v>
      </c>
      <c r="V6" s="82">
        <f>IFERROR(K6/SUM(Q6:Q7),"-")</f>
        <v>3181.8181818182</v>
      </c>
      <c r="W6" s="83">
        <v>5</v>
      </c>
      <c r="X6" s="81">
        <f>IF(Q6=0,"-",W6/Q6)</f>
        <v>0.71428571428571</v>
      </c>
      <c r="Y6" s="186">
        <v>175000</v>
      </c>
      <c r="Z6" s="187">
        <f>IFERROR(Y6/Q6,"-")</f>
        <v>25000</v>
      </c>
      <c r="AA6" s="187">
        <f>IFERROR(Y6/W6,"-")</f>
        <v>35000</v>
      </c>
      <c r="AB6" s="181">
        <f>SUM(Y6:Y7)-SUM(K6:K7)</f>
        <v>144000</v>
      </c>
      <c r="AC6" s="85">
        <f>SUM(Y6:Y7)/SUM(K6:K7)</f>
        <v>3.0571428571429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2</v>
      </c>
      <c r="AO6" s="101">
        <f>IF(Q6=0,"",IF(AN6=0,"",(AN6/Q6)))</f>
        <v>0.28571428571429</v>
      </c>
      <c r="AP6" s="100">
        <v>1</v>
      </c>
      <c r="AQ6" s="102">
        <f>IFERROR(AP6/AN6,"-")</f>
        <v>0.5</v>
      </c>
      <c r="AR6" s="103">
        <v>3000</v>
      </c>
      <c r="AS6" s="104">
        <f>IFERROR(AR6/AN6,"-")</f>
        <v>1500</v>
      </c>
      <c r="AT6" s="105">
        <v>1</v>
      </c>
      <c r="AU6" s="105"/>
      <c r="AV6" s="105"/>
      <c r="AW6" s="106">
        <v>1</v>
      </c>
      <c r="AX6" s="107">
        <f>IF(Q6=0,"",IF(AW6=0,"",(AW6/Q6)))</f>
        <v>0.14285714285714</v>
      </c>
      <c r="AY6" s="106">
        <v>1</v>
      </c>
      <c r="AZ6" s="108">
        <f>IFERROR(AY6/AW6,"-")</f>
        <v>1</v>
      </c>
      <c r="BA6" s="109">
        <v>8000</v>
      </c>
      <c r="BB6" s="110">
        <f>IFERROR(BA6/AW6,"-")</f>
        <v>8000</v>
      </c>
      <c r="BC6" s="111"/>
      <c r="BD6" s="111">
        <v>1</v>
      </c>
      <c r="BE6" s="111"/>
      <c r="BF6" s="112">
        <v>1</v>
      </c>
      <c r="BG6" s="113">
        <f>IF(Q6=0,"",IF(BF6=0,"",(BF6/Q6)))</f>
        <v>0.14285714285714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0.14285714285714</v>
      </c>
      <c r="BQ6" s="121">
        <v>1</v>
      </c>
      <c r="BR6" s="122">
        <f>IFERROR(BQ6/BO6,"-")</f>
        <v>1</v>
      </c>
      <c r="BS6" s="123">
        <v>73000</v>
      </c>
      <c r="BT6" s="124">
        <f>IFERROR(BS6/BO6,"-")</f>
        <v>73000</v>
      </c>
      <c r="BU6" s="125"/>
      <c r="BV6" s="125"/>
      <c r="BW6" s="125">
        <v>1</v>
      </c>
      <c r="BX6" s="126">
        <v>2</v>
      </c>
      <c r="BY6" s="127">
        <f>IF(Q6=0,"",IF(BX6=0,"",(BX6/Q6)))</f>
        <v>0.28571428571429</v>
      </c>
      <c r="BZ6" s="128">
        <v>2</v>
      </c>
      <c r="CA6" s="129">
        <f>IFERROR(BZ6/BX6,"-")</f>
        <v>1</v>
      </c>
      <c r="CB6" s="130">
        <v>91000</v>
      </c>
      <c r="CC6" s="131">
        <f>IFERROR(CB6/BX6,"-")</f>
        <v>45500</v>
      </c>
      <c r="CD6" s="132"/>
      <c r="CE6" s="132"/>
      <c r="CF6" s="132">
        <v>2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5</v>
      </c>
      <c r="CQ6" s="141">
        <v>175000</v>
      </c>
      <c r="CR6" s="141">
        <v>76000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110</v>
      </c>
      <c r="C7" s="189" t="s">
        <v>104</v>
      </c>
      <c r="D7" s="189"/>
      <c r="E7" s="189"/>
      <c r="F7" s="189"/>
      <c r="G7" s="189" t="s">
        <v>75</v>
      </c>
      <c r="H7" s="89"/>
      <c r="I7" s="89"/>
      <c r="J7" s="89"/>
      <c r="K7" s="181"/>
      <c r="L7" s="80">
        <v>0</v>
      </c>
      <c r="M7" s="80">
        <v>0</v>
      </c>
      <c r="N7" s="80">
        <v>55</v>
      </c>
      <c r="O7" s="91">
        <v>14</v>
      </c>
      <c r="P7" s="92">
        <v>1</v>
      </c>
      <c r="Q7" s="93">
        <f>O7+P7</f>
        <v>15</v>
      </c>
      <c r="R7" s="81">
        <f>IFERROR(Q7/N7,"-")</f>
        <v>0.27272727272727</v>
      </c>
      <c r="S7" s="80">
        <v>0</v>
      </c>
      <c r="T7" s="80">
        <v>3</v>
      </c>
      <c r="U7" s="81">
        <f>IFERROR(T7/(Q7),"-")</f>
        <v>0.2</v>
      </c>
      <c r="V7" s="82"/>
      <c r="W7" s="83">
        <v>2</v>
      </c>
      <c r="X7" s="81">
        <f>IF(Q7=0,"-",W7/Q7)</f>
        <v>0.13333333333333</v>
      </c>
      <c r="Y7" s="186">
        <v>39000</v>
      </c>
      <c r="Z7" s="187">
        <f>IFERROR(Y7/Q7,"-")</f>
        <v>2600</v>
      </c>
      <c r="AA7" s="187">
        <f>IFERROR(Y7/W7,"-")</f>
        <v>19500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2</v>
      </c>
      <c r="AX7" s="107">
        <f>IF(Q7=0,"",IF(AW7=0,"",(AW7/Q7)))</f>
        <v>0.13333333333333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4</v>
      </c>
      <c r="BG7" s="113">
        <f>IF(Q7=0,"",IF(BF7=0,"",(BF7/Q7)))</f>
        <v>0.26666666666667</v>
      </c>
      <c r="BH7" s="112">
        <v>1</v>
      </c>
      <c r="BI7" s="114">
        <f>IFERROR(BH7/BF7,"-")</f>
        <v>0.25</v>
      </c>
      <c r="BJ7" s="115">
        <v>5000</v>
      </c>
      <c r="BK7" s="116">
        <f>IFERROR(BJ7/BF7,"-")</f>
        <v>1250</v>
      </c>
      <c r="BL7" s="117">
        <v>1</v>
      </c>
      <c r="BM7" s="117"/>
      <c r="BN7" s="117"/>
      <c r="BO7" s="119">
        <v>2</v>
      </c>
      <c r="BP7" s="120">
        <f>IF(Q7=0,"",IF(BO7=0,"",(BO7/Q7)))</f>
        <v>0.13333333333333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6</v>
      </c>
      <c r="BY7" s="127">
        <f>IF(Q7=0,"",IF(BX7=0,"",(BX7/Q7)))</f>
        <v>0.4</v>
      </c>
      <c r="BZ7" s="128">
        <v>3</v>
      </c>
      <c r="CA7" s="129">
        <f>IFERROR(BZ7/BX7,"-")</f>
        <v>0.5</v>
      </c>
      <c r="CB7" s="130">
        <v>1281000</v>
      </c>
      <c r="CC7" s="131">
        <f>IFERROR(CB7/BX7,"-")</f>
        <v>213500</v>
      </c>
      <c r="CD7" s="132">
        <v>1</v>
      </c>
      <c r="CE7" s="132"/>
      <c r="CF7" s="132">
        <v>2</v>
      </c>
      <c r="CG7" s="133">
        <v>1</v>
      </c>
      <c r="CH7" s="134">
        <f>IF(Q7=0,"",IF(CG7=0,"",(CG7/Q7)))</f>
        <v>0.066666666666667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2</v>
      </c>
      <c r="CQ7" s="141">
        <v>39000</v>
      </c>
      <c r="CR7" s="141">
        <v>931000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>
        <f>AC8</f>
        <v>0</v>
      </c>
      <c r="B8" s="189" t="s">
        <v>111</v>
      </c>
      <c r="C8" s="189" t="s">
        <v>104</v>
      </c>
      <c r="D8" s="189" t="s">
        <v>105</v>
      </c>
      <c r="E8" s="189" t="s">
        <v>112</v>
      </c>
      <c r="F8" s="189"/>
      <c r="G8" s="189" t="s">
        <v>61</v>
      </c>
      <c r="H8" s="89" t="s">
        <v>113</v>
      </c>
      <c r="I8" s="89" t="s">
        <v>108</v>
      </c>
      <c r="J8" s="89" t="s">
        <v>114</v>
      </c>
      <c r="K8" s="181">
        <v>75000</v>
      </c>
      <c r="L8" s="80">
        <v>0</v>
      </c>
      <c r="M8" s="80">
        <v>0</v>
      </c>
      <c r="N8" s="80">
        <v>54</v>
      </c>
      <c r="O8" s="91">
        <v>12</v>
      </c>
      <c r="P8" s="92">
        <v>0</v>
      </c>
      <c r="Q8" s="93">
        <f>O8+P8</f>
        <v>12</v>
      </c>
      <c r="R8" s="81">
        <f>IFERROR(Q8/N8,"-")</f>
        <v>0.22222222222222</v>
      </c>
      <c r="S8" s="80">
        <v>0</v>
      </c>
      <c r="T8" s="80">
        <v>3</v>
      </c>
      <c r="U8" s="81">
        <f>IFERROR(T8/(Q8),"-")</f>
        <v>0.25</v>
      </c>
      <c r="V8" s="82">
        <f>IFERROR(K8/SUM(Q8:Q9),"-")</f>
        <v>2027.027027027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-75000</v>
      </c>
      <c r="AC8" s="85">
        <f>SUM(Y8:Y9)/SUM(K8:K9)</f>
        <v>0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3</v>
      </c>
      <c r="AO8" s="101">
        <f>IF(Q8=0,"",IF(AN8=0,"",(AN8/Q8)))</f>
        <v>0.25</v>
      </c>
      <c r="AP8" s="100">
        <v>1</v>
      </c>
      <c r="AQ8" s="102">
        <f>IFERROR(AP8/AN8,"-")</f>
        <v>0.33333333333333</v>
      </c>
      <c r="AR8" s="103">
        <v>3000</v>
      </c>
      <c r="AS8" s="104">
        <f>IFERROR(AR8/AN8,"-")</f>
        <v>1000</v>
      </c>
      <c r="AT8" s="105">
        <v>1</v>
      </c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4</v>
      </c>
      <c r="BG8" s="113">
        <f>IF(Q8=0,"",IF(BF8=0,"",(BF8/Q8)))</f>
        <v>0.33333333333333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4</v>
      </c>
      <c r="BP8" s="120">
        <f>IF(Q8=0,"",IF(BO8=0,"",(BO8/Q8)))</f>
        <v>0.33333333333333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1</v>
      </c>
      <c r="BY8" s="127">
        <f>IF(Q8=0,"",IF(BX8=0,"",(BX8/Q8)))</f>
        <v>0.083333333333333</v>
      </c>
      <c r="BZ8" s="128">
        <v>1</v>
      </c>
      <c r="CA8" s="129">
        <f>IFERROR(BZ8/BX8,"-")</f>
        <v>1</v>
      </c>
      <c r="CB8" s="130">
        <v>40000</v>
      </c>
      <c r="CC8" s="131">
        <f>IFERROR(CB8/BX8,"-")</f>
        <v>40000</v>
      </c>
      <c r="CD8" s="132"/>
      <c r="CE8" s="132"/>
      <c r="CF8" s="132">
        <v>1</v>
      </c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>
        <v>40000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115</v>
      </c>
      <c r="C9" s="189" t="s">
        <v>104</v>
      </c>
      <c r="D9" s="189"/>
      <c r="E9" s="189"/>
      <c r="F9" s="189"/>
      <c r="G9" s="189" t="s">
        <v>75</v>
      </c>
      <c r="H9" s="89"/>
      <c r="I9" s="89"/>
      <c r="J9" s="89"/>
      <c r="K9" s="181"/>
      <c r="L9" s="80">
        <v>0</v>
      </c>
      <c r="M9" s="80">
        <v>0</v>
      </c>
      <c r="N9" s="80">
        <v>57</v>
      </c>
      <c r="O9" s="91">
        <v>24</v>
      </c>
      <c r="P9" s="92">
        <v>1</v>
      </c>
      <c r="Q9" s="93">
        <f>O9+P9</f>
        <v>25</v>
      </c>
      <c r="R9" s="81">
        <f>IFERROR(Q9/N9,"-")</f>
        <v>0.43859649122807</v>
      </c>
      <c r="S9" s="80">
        <v>3</v>
      </c>
      <c r="T9" s="80">
        <v>4</v>
      </c>
      <c r="U9" s="81">
        <f>IFERROR(T9/(Q9),"-")</f>
        <v>0.16</v>
      </c>
      <c r="V9" s="82"/>
      <c r="W9" s="83">
        <v>1</v>
      </c>
      <c r="X9" s="81">
        <f>IF(Q9=0,"-",W9/Q9)</f>
        <v>0.04</v>
      </c>
      <c r="Y9" s="186">
        <v>0</v>
      </c>
      <c r="Z9" s="187">
        <f>IFERROR(Y9/Q9,"-")</f>
        <v>0</v>
      </c>
      <c r="AA9" s="187">
        <f>IFERROR(Y9/W9,"-")</f>
        <v>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4</v>
      </c>
      <c r="AO9" s="101">
        <f>IF(Q9=0,"",IF(AN9=0,"",(AN9/Q9)))</f>
        <v>0.16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1</v>
      </c>
      <c r="AX9" s="107">
        <f>IF(Q9=0,"",IF(AW9=0,"",(AW9/Q9)))</f>
        <v>0.04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7</v>
      </c>
      <c r="BG9" s="113">
        <f>IF(Q9=0,"",IF(BF9=0,"",(BF9/Q9)))</f>
        <v>0.28</v>
      </c>
      <c r="BH9" s="112">
        <v>1</v>
      </c>
      <c r="BI9" s="114">
        <f>IFERROR(BH9/BF9,"-")</f>
        <v>0.14285714285714</v>
      </c>
      <c r="BJ9" s="115">
        <v>239000</v>
      </c>
      <c r="BK9" s="116">
        <f>IFERROR(BJ9/BF9,"-")</f>
        <v>34142.857142857</v>
      </c>
      <c r="BL9" s="117"/>
      <c r="BM9" s="117"/>
      <c r="BN9" s="117">
        <v>1</v>
      </c>
      <c r="BO9" s="119">
        <v>11</v>
      </c>
      <c r="BP9" s="120">
        <f>IF(Q9=0,"",IF(BO9=0,"",(BO9/Q9)))</f>
        <v>0.44</v>
      </c>
      <c r="BQ9" s="121">
        <v>1</v>
      </c>
      <c r="BR9" s="122">
        <f>IFERROR(BQ9/BO9,"-")</f>
        <v>0.090909090909091</v>
      </c>
      <c r="BS9" s="123">
        <v>9000</v>
      </c>
      <c r="BT9" s="124">
        <f>IFERROR(BS9/BO9,"-")</f>
        <v>818.18181818182</v>
      </c>
      <c r="BU9" s="125"/>
      <c r="BV9" s="125"/>
      <c r="BW9" s="125">
        <v>1</v>
      </c>
      <c r="BX9" s="126">
        <v>2</v>
      </c>
      <c r="BY9" s="127">
        <f>IF(Q9=0,"",IF(BX9=0,"",(BX9/Q9)))</f>
        <v>0.08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0</v>
      </c>
      <c r="CR9" s="141">
        <v>239000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0.832</v>
      </c>
      <c r="B10" s="189" t="s">
        <v>116</v>
      </c>
      <c r="C10" s="189" t="s">
        <v>104</v>
      </c>
      <c r="D10" s="189" t="s">
        <v>117</v>
      </c>
      <c r="E10" s="189" t="s">
        <v>118</v>
      </c>
      <c r="F10" s="189"/>
      <c r="G10" s="189" t="s">
        <v>61</v>
      </c>
      <c r="H10" s="89" t="s">
        <v>119</v>
      </c>
      <c r="I10" s="89" t="s">
        <v>120</v>
      </c>
      <c r="J10" s="89" t="s">
        <v>121</v>
      </c>
      <c r="K10" s="181">
        <v>125000</v>
      </c>
      <c r="L10" s="80">
        <v>0</v>
      </c>
      <c r="M10" s="80">
        <v>0</v>
      </c>
      <c r="N10" s="80">
        <v>23</v>
      </c>
      <c r="O10" s="91">
        <v>3</v>
      </c>
      <c r="P10" s="92">
        <v>0</v>
      </c>
      <c r="Q10" s="93">
        <f>O10+P10</f>
        <v>3</v>
      </c>
      <c r="R10" s="81">
        <f>IFERROR(Q10/N10,"-")</f>
        <v>0.1304347826087</v>
      </c>
      <c r="S10" s="80">
        <v>0</v>
      </c>
      <c r="T10" s="80">
        <v>1</v>
      </c>
      <c r="U10" s="81">
        <f>IFERROR(T10/(Q10),"-")</f>
        <v>0.33333333333333</v>
      </c>
      <c r="V10" s="82">
        <f>IFERROR(K10/SUM(Q10:Q11),"-")</f>
        <v>10416.666666667</v>
      </c>
      <c r="W10" s="83">
        <v>1</v>
      </c>
      <c r="X10" s="81">
        <f>IF(Q10=0,"-",W10/Q10)</f>
        <v>0.33333333333333</v>
      </c>
      <c r="Y10" s="186">
        <v>26000</v>
      </c>
      <c r="Z10" s="187">
        <f>IFERROR(Y10/Q10,"-")</f>
        <v>8666.6666666667</v>
      </c>
      <c r="AA10" s="187">
        <f>IFERROR(Y10/W10,"-")</f>
        <v>26000</v>
      </c>
      <c r="AB10" s="181">
        <f>SUM(Y10:Y11)-SUM(K10:K11)</f>
        <v>-21000</v>
      </c>
      <c r="AC10" s="85">
        <f>SUM(Y10:Y11)/SUM(K10:K11)</f>
        <v>0.832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1</v>
      </c>
      <c r="BP10" s="120">
        <f>IF(Q10=0,"",IF(BO10=0,"",(BO10/Q10)))</f>
        <v>0.33333333333333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2</v>
      </c>
      <c r="BY10" s="127">
        <f>IF(Q10=0,"",IF(BX10=0,"",(BX10/Q10)))</f>
        <v>0.66666666666667</v>
      </c>
      <c r="BZ10" s="128">
        <v>1</v>
      </c>
      <c r="CA10" s="129">
        <f>IFERROR(BZ10/BX10,"-")</f>
        <v>0.5</v>
      </c>
      <c r="CB10" s="130">
        <v>26000</v>
      </c>
      <c r="CC10" s="131">
        <f>IFERROR(CB10/BX10,"-")</f>
        <v>13000</v>
      </c>
      <c r="CD10" s="132"/>
      <c r="CE10" s="132"/>
      <c r="CF10" s="132">
        <v>1</v>
      </c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26000</v>
      </c>
      <c r="CR10" s="141">
        <v>26000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122</v>
      </c>
      <c r="C11" s="189" t="s">
        <v>104</v>
      </c>
      <c r="D11" s="189"/>
      <c r="E11" s="189"/>
      <c r="F11" s="189"/>
      <c r="G11" s="189" t="s">
        <v>75</v>
      </c>
      <c r="H11" s="89"/>
      <c r="I11" s="89"/>
      <c r="J11" s="89"/>
      <c r="K11" s="181"/>
      <c r="L11" s="80">
        <v>0</v>
      </c>
      <c r="M11" s="80">
        <v>0</v>
      </c>
      <c r="N11" s="80">
        <v>28</v>
      </c>
      <c r="O11" s="91">
        <v>9</v>
      </c>
      <c r="P11" s="92">
        <v>0</v>
      </c>
      <c r="Q11" s="93">
        <f>O11+P11</f>
        <v>9</v>
      </c>
      <c r="R11" s="81">
        <f>IFERROR(Q11/N11,"-")</f>
        <v>0.32142857142857</v>
      </c>
      <c r="S11" s="80">
        <v>2</v>
      </c>
      <c r="T11" s="80">
        <v>4</v>
      </c>
      <c r="U11" s="81">
        <f>IFERROR(T11/(Q11),"-")</f>
        <v>0.44444444444444</v>
      </c>
      <c r="V11" s="82"/>
      <c r="W11" s="83">
        <v>2</v>
      </c>
      <c r="X11" s="81">
        <f>IF(Q11=0,"-",W11/Q11)</f>
        <v>0.22222222222222</v>
      </c>
      <c r="Y11" s="186">
        <v>78000</v>
      </c>
      <c r="Z11" s="187">
        <f>IFERROR(Y11/Q11,"-")</f>
        <v>8666.6666666667</v>
      </c>
      <c r="AA11" s="187">
        <f>IFERROR(Y11/W11,"-")</f>
        <v>39000</v>
      </c>
      <c r="AB11" s="181"/>
      <c r="AC11" s="85"/>
      <c r="AD11" s="78"/>
      <c r="AE11" s="94">
        <v>1</v>
      </c>
      <c r="AF11" s="95">
        <f>IF(Q11=0,"",IF(AE11=0,"",(AE11/Q11)))</f>
        <v>0.11111111111111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2</v>
      </c>
      <c r="BG11" s="113">
        <f>IF(Q11=0,"",IF(BF11=0,"",(BF11/Q11)))</f>
        <v>0.22222222222222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2</v>
      </c>
      <c r="BP11" s="120">
        <f>IF(Q11=0,"",IF(BO11=0,"",(BO11/Q11)))</f>
        <v>0.22222222222222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4</v>
      </c>
      <c r="BY11" s="127">
        <f>IF(Q11=0,"",IF(BX11=0,"",(BX11/Q11)))</f>
        <v>0.44444444444444</v>
      </c>
      <c r="BZ11" s="128">
        <v>2</v>
      </c>
      <c r="CA11" s="129">
        <f>IFERROR(BZ11/BX11,"-")</f>
        <v>0.5</v>
      </c>
      <c r="CB11" s="130">
        <v>78000</v>
      </c>
      <c r="CC11" s="131">
        <f>IFERROR(CB11/BX11,"-")</f>
        <v>19500</v>
      </c>
      <c r="CD11" s="132">
        <v>1</v>
      </c>
      <c r="CE11" s="132"/>
      <c r="CF11" s="132">
        <v>1</v>
      </c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2</v>
      </c>
      <c r="CQ11" s="141">
        <v>78000</v>
      </c>
      <c r="CR11" s="141">
        <v>75000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30"/>
      <c r="B12" s="86"/>
      <c r="C12" s="86"/>
      <c r="D12" s="87"/>
      <c r="E12" s="87"/>
      <c r="F12" s="87"/>
      <c r="G12" s="88"/>
      <c r="H12" s="89"/>
      <c r="I12" s="89"/>
      <c r="J12" s="89"/>
      <c r="K12" s="182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8"/>
      <c r="Z12" s="188"/>
      <c r="AA12" s="188"/>
      <c r="AB12" s="188"/>
      <c r="AC12" s="33"/>
      <c r="AD12" s="58"/>
      <c r="AE12" s="62"/>
      <c r="AF12" s="63"/>
      <c r="AG12" s="62"/>
      <c r="AH12" s="66"/>
      <c r="AI12" s="67"/>
      <c r="AJ12" s="68"/>
      <c r="AK12" s="69"/>
      <c r="AL12" s="69"/>
      <c r="AM12" s="69"/>
      <c r="AN12" s="62"/>
      <c r="AO12" s="63"/>
      <c r="AP12" s="62"/>
      <c r="AQ12" s="66"/>
      <c r="AR12" s="67"/>
      <c r="AS12" s="68"/>
      <c r="AT12" s="69"/>
      <c r="AU12" s="69"/>
      <c r="AV12" s="69"/>
      <c r="AW12" s="62"/>
      <c r="AX12" s="63"/>
      <c r="AY12" s="62"/>
      <c r="AZ12" s="66"/>
      <c r="BA12" s="67"/>
      <c r="BB12" s="68"/>
      <c r="BC12" s="69"/>
      <c r="BD12" s="69"/>
      <c r="BE12" s="69"/>
      <c r="BF12" s="62"/>
      <c r="BG12" s="63"/>
      <c r="BH12" s="62"/>
      <c r="BI12" s="66"/>
      <c r="BJ12" s="67"/>
      <c r="BK12" s="68"/>
      <c r="BL12" s="69"/>
      <c r="BM12" s="69"/>
      <c r="BN12" s="69"/>
      <c r="BO12" s="64"/>
      <c r="BP12" s="65"/>
      <c r="BQ12" s="62"/>
      <c r="BR12" s="66"/>
      <c r="BS12" s="67"/>
      <c r="BT12" s="68"/>
      <c r="BU12" s="69"/>
      <c r="BV12" s="69"/>
      <c r="BW12" s="69"/>
      <c r="BX12" s="64"/>
      <c r="BY12" s="65"/>
      <c r="BZ12" s="62"/>
      <c r="CA12" s="66"/>
      <c r="CB12" s="67"/>
      <c r="CC12" s="68"/>
      <c r="CD12" s="69"/>
      <c r="CE12" s="69"/>
      <c r="CF12" s="69"/>
      <c r="CG12" s="64"/>
      <c r="CH12" s="65"/>
      <c r="CI12" s="62"/>
      <c r="CJ12" s="66"/>
      <c r="CK12" s="67"/>
      <c r="CL12" s="68"/>
      <c r="CM12" s="69"/>
      <c r="CN12" s="69"/>
      <c r="CO12" s="69"/>
      <c r="CP12" s="70"/>
      <c r="CQ12" s="67"/>
      <c r="CR12" s="67"/>
      <c r="CS12" s="67"/>
      <c r="CT12" s="71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4"/>
      <c r="K13" s="183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8"/>
      <c r="Z13" s="188"/>
      <c r="AA13" s="188"/>
      <c r="AB13" s="188"/>
      <c r="AC13" s="33"/>
      <c r="AD13" s="60"/>
      <c r="AE13" s="62"/>
      <c r="AF13" s="63"/>
      <c r="AG13" s="62"/>
      <c r="AH13" s="66"/>
      <c r="AI13" s="67"/>
      <c r="AJ13" s="68"/>
      <c r="AK13" s="69"/>
      <c r="AL13" s="69"/>
      <c r="AM13" s="69"/>
      <c r="AN13" s="62"/>
      <c r="AO13" s="63"/>
      <c r="AP13" s="62"/>
      <c r="AQ13" s="66"/>
      <c r="AR13" s="67"/>
      <c r="AS13" s="68"/>
      <c r="AT13" s="69"/>
      <c r="AU13" s="69"/>
      <c r="AV13" s="69"/>
      <c r="AW13" s="62"/>
      <c r="AX13" s="63"/>
      <c r="AY13" s="62"/>
      <c r="AZ13" s="66"/>
      <c r="BA13" s="67"/>
      <c r="BB13" s="68"/>
      <c r="BC13" s="69"/>
      <c r="BD13" s="69"/>
      <c r="BE13" s="69"/>
      <c r="BF13" s="62"/>
      <c r="BG13" s="63"/>
      <c r="BH13" s="62"/>
      <c r="BI13" s="66"/>
      <c r="BJ13" s="67"/>
      <c r="BK13" s="68"/>
      <c r="BL13" s="69"/>
      <c r="BM13" s="69"/>
      <c r="BN13" s="69"/>
      <c r="BO13" s="64"/>
      <c r="BP13" s="65"/>
      <c r="BQ13" s="62"/>
      <c r="BR13" s="66"/>
      <c r="BS13" s="67"/>
      <c r="BT13" s="68"/>
      <c r="BU13" s="69"/>
      <c r="BV13" s="69"/>
      <c r="BW13" s="69"/>
      <c r="BX13" s="64"/>
      <c r="BY13" s="65"/>
      <c r="BZ13" s="62"/>
      <c r="CA13" s="66"/>
      <c r="CB13" s="67"/>
      <c r="CC13" s="68"/>
      <c r="CD13" s="69"/>
      <c r="CE13" s="69"/>
      <c r="CF13" s="69"/>
      <c r="CG13" s="64"/>
      <c r="CH13" s="65"/>
      <c r="CI13" s="62"/>
      <c r="CJ13" s="66"/>
      <c r="CK13" s="67"/>
      <c r="CL13" s="68"/>
      <c r="CM13" s="69"/>
      <c r="CN13" s="69"/>
      <c r="CO13" s="69"/>
      <c r="CP13" s="70"/>
      <c r="CQ13" s="67"/>
      <c r="CR13" s="67"/>
      <c r="CS13" s="67"/>
      <c r="CT13" s="71"/>
    </row>
    <row r="14" spans="1:99">
      <c r="A14" s="19">
        <f>AC14</f>
        <v>1.1777777777778</v>
      </c>
      <c r="B14" s="39"/>
      <c r="C14" s="39"/>
      <c r="D14" s="39"/>
      <c r="E14" s="39"/>
      <c r="F14" s="39"/>
      <c r="G14" s="39"/>
      <c r="H14" s="40" t="s">
        <v>123</v>
      </c>
      <c r="I14" s="40"/>
      <c r="J14" s="40"/>
      <c r="K14" s="184">
        <f>SUM(K6:K13)</f>
        <v>270000</v>
      </c>
      <c r="L14" s="41">
        <f>SUM(L6:L13)</f>
        <v>0</v>
      </c>
      <c r="M14" s="41">
        <f>SUM(M6:M13)</f>
        <v>0</v>
      </c>
      <c r="N14" s="41">
        <f>SUM(N6:N13)</f>
        <v>285</v>
      </c>
      <c r="O14" s="41">
        <f>SUM(O6:O13)</f>
        <v>69</v>
      </c>
      <c r="P14" s="41">
        <f>SUM(P6:P13)</f>
        <v>2</v>
      </c>
      <c r="Q14" s="41">
        <f>SUM(Q6:Q13)</f>
        <v>71</v>
      </c>
      <c r="R14" s="42">
        <f>IFERROR(Q14/N14,"-")</f>
        <v>0.24912280701754</v>
      </c>
      <c r="S14" s="77">
        <f>SUM(S6:S13)</f>
        <v>6</v>
      </c>
      <c r="T14" s="77">
        <f>SUM(T6:T13)</f>
        <v>16</v>
      </c>
      <c r="U14" s="42">
        <f>IFERROR(S14/Q14,"-")</f>
        <v>0.084507042253521</v>
      </c>
      <c r="V14" s="43">
        <f>IFERROR(K14/Q14,"-")</f>
        <v>3802.8169014085</v>
      </c>
      <c r="W14" s="44">
        <f>SUM(W6:W13)</f>
        <v>11</v>
      </c>
      <c r="X14" s="42">
        <f>IFERROR(W14/Q14,"-")</f>
        <v>0.15492957746479</v>
      </c>
      <c r="Y14" s="184">
        <f>SUM(Y6:Y13)</f>
        <v>318000</v>
      </c>
      <c r="Z14" s="184">
        <f>IFERROR(Y14/Q14,"-")</f>
        <v>4478.8732394366</v>
      </c>
      <c r="AA14" s="184">
        <f>IFERROR(Y14/W14,"-")</f>
        <v>28909.090909091</v>
      </c>
      <c r="AB14" s="184">
        <f>Y14-K14</f>
        <v>48000</v>
      </c>
      <c r="AC14" s="46">
        <f>Y14/K14</f>
        <v>1.1777777777778</v>
      </c>
      <c r="AD14" s="59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124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1.096</v>
      </c>
      <c r="B6" s="189" t="s">
        <v>125</v>
      </c>
      <c r="C6" s="189" t="s">
        <v>104</v>
      </c>
      <c r="D6" s="189" t="s">
        <v>126</v>
      </c>
      <c r="E6" s="189" t="s">
        <v>127</v>
      </c>
      <c r="F6" s="189" t="s">
        <v>128</v>
      </c>
      <c r="G6" s="189" t="s">
        <v>129</v>
      </c>
      <c r="H6" s="89" t="s">
        <v>130</v>
      </c>
      <c r="I6" s="89" t="s">
        <v>131</v>
      </c>
      <c r="J6" s="89" t="s">
        <v>132</v>
      </c>
      <c r="K6" s="181">
        <v>125000</v>
      </c>
      <c r="L6" s="80">
        <v>0</v>
      </c>
      <c r="M6" s="80">
        <v>0</v>
      </c>
      <c r="N6" s="80">
        <v>142</v>
      </c>
      <c r="O6" s="91">
        <v>31</v>
      </c>
      <c r="P6" s="92">
        <v>0</v>
      </c>
      <c r="Q6" s="93">
        <f>O6+P6</f>
        <v>31</v>
      </c>
      <c r="R6" s="81">
        <f>IFERROR(Q6/N6,"-")</f>
        <v>0.21830985915493</v>
      </c>
      <c r="S6" s="80">
        <v>3</v>
      </c>
      <c r="T6" s="80">
        <v>9</v>
      </c>
      <c r="U6" s="81">
        <f>IFERROR(T6/(Q6),"-")</f>
        <v>0.29032258064516</v>
      </c>
      <c r="V6" s="82">
        <f>IFERROR(K6/SUM(Q6:Q7),"-")</f>
        <v>739.6449704142</v>
      </c>
      <c r="W6" s="83">
        <v>4</v>
      </c>
      <c r="X6" s="81">
        <f>IF(Q6=0,"-",W6/Q6)</f>
        <v>0.12903225806452</v>
      </c>
      <c r="Y6" s="186">
        <v>56000</v>
      </c>
      <c r="Z6" s="187">
        <f>IFERROR(Y6/Q6,"-")</f>
        <v>1806.4516129032</v>
      </c>
      <c r="AA6" s="187">
        <f>IFERROR(Y6/W6,"-")</f>
        <v>14000</v>
      </c>
      <c r="AB6" s="181">
        <f>SUM(Y6:Y7)-SUM(K6:K7)</f>
        <v>12000</v>
      </c>
      <c r="AC6" s="85">
        <f>SUM(Y6:Y7)/SUM(K6:K7)</f>
        <v>1.096</v>
      </c>
      <c r="AD6" s="78"/>
      <c r="AE6" s="94">
        <v>6</v>
      </c>
      <c r="AF6" s="95">
        <f>IF(Q6=0,"",IF(AE6=0,"",(AE6/Q6)))</f>
        <v>0.19354838709677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6</v>
      </c>
      <c r="AO6" s="101">
        <f>IF(Q6=0,"",IF(AN6=0,"",(AN6/Q6)))</f>
        <v>0.19354838709677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7</v>
      </c>
      <c r="AX6" s="107">
        <f>IF(Q6=0,"",IF(AW6=0,"",(AW6/Q6)))</f>
        <v>0.2258064516129</v>
      </c>
      <c r="AY6" s="106">
        <v>1</v>
      </c>
      <c r="AZ6" s="108">
        <f>IFERROR(AY6/AW6,"-")</f>
        <v>0.14285714285714</v>
      </c>
      <c r="BA6" s="109">
        <v>40000</v>
      </c>
      <c r="BB6" s="110">
        <f>IFERROR(BA6/AW6,"-")</f>
        <v>5714.2857142857</v>
      </c>
      <c r="BC6" s="111"/>
      <c r="BD6" s="111"/>
      <c r="BE6" s="111">
        <v>1</v>
      </c>
      <c r="BF6" s="112">
        <v>5</v>
      </c>
      <c r="BG6" s="113">
        <f>IF(Q6=0,"",IF(BF6=0,"",(BF6/Q6)))</f>
        <v>0.16129032258065</v>
      </c>
      <c r="BH6" s="112">
        <v>2</v>
      </c>
      <c r="BI6" s="114">
        <f>IFERROR(BH6/BF6,"-")</f>
        <v>0.4</v>
      </c>
      <c r="BJ6" s="115">
        <v>19000</v>
      </c>
      <c r="BK6" s="116">
        <f>IFERROR(BJ6/BF6,"-")</f>
        <v>3800</v>
      </c>
      <c r="BL6" s="117"/>
      <c r="BM6" s="117">
        <v>1</v>
      </c>
      <c r="BN6" s="117">
        <v>1</v>
      </c>
      <c r="BO6" s="119">
        <v>6</v>
      </c>
      <c r="BP6" s="120">
        <f>IF(Q6=0,"",IF(BO6=0,"",(BO6/Q6)))</f>
        <v>0.19354838709677</v>
      </c>
      <c r="BQ6" s="121">
        <v>1</v>
      </c>
      <c r="BR6" s="122">
        <f>IFERROR(BQ6/BO6,"-")</f>
        <v>0.16666666666667</v>
      </c>
      <c r="BS6" s="123">
        <v>3000</v>
      </c>
      <c r="BT6" s="124">
        <f>IFERROR(BS6/BO6,"-")</f>
        <v>500</v>
      </c>
      <c r="BU6" s="125">
        <v>1</v>
      </c>
      <c r="BV6" s="125"/>
      <c r="BW6" s="125"/>
      <c r="BX6" s="126">
        <v>1</v>
      </c>
      <c r="BY6" s="127">
        <f>IF(Q6=0,"",IF(BX6=0,"",(BX6/Q6)))</f>
        <v>0.032258064516129</v>
      </c>
      <c r="BZ6" s="128">
        <v>1</v>
      </c>
      <c r="CA6" s="129">
        <f>IFERROR(BZ6/BX6,"-")</f>
        <v>1</v>
      </c>
      <c r="CB6" s="130">
        <v>6000</v>
      </c>
      <c r="CC6" s="131">
        <f>IFERROR(CB6/BX6,"-")</f>
        <v>6000</v>
      </c>
      <c r="CD6" s="132"/>
      <c r="CE6" s="132">
        <v>1</v>
      </c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4</v>
      </c>
      <c r="CQ6" s="141">
        <v>56000</v>
      </c>
      <c r="CR6" s="141">
        <v>40000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133</v>
      </c>
      <c r="C7" s="189" t="s">
        <v>104</v>
      </c>
      <c r="D7" s="189"/>
      <c r="E7" s="189"/>
      <c r="F7" s="189"/>
      <c r="G7" s="189" t="s">
        <v>75</v>
      </c>
      <c r="H7" s="89"/>
      <c r="I7" s="89"/>
      <c r="J7" s="89"/>
      <c r="K7" s="181"/>
      <c r="L7" s="80">
        <v>0</v>
      </c>
      <c r="M7" s="80">
        <v>0</v>
      </c>
      <c r="N7" s="80">
        <v>267</v>
      </c>
      <c r="O7" s="91">
        <v>137</v>
      </c>
      <c r="P7" s="92">
        <v>1</v>
      </c>
      <c r="Q7" s="93">
        <f>O7+P7</f>
        <v>138</v>
      </c>
      <c r="R7" s="81">
        <f>IFERROR(Q7/N7,"-")</f>
        <v>0.51685393258427</v>
      </c>
      <c r="S7" s="80">
        <v>7</v>
      </c>
      <c r="T7" s="80">
        <v>26</v>
      </c>
      <c r="U7" s="81">
        <f>IFERROR(T7/(Q7),"-")</f>
        <v>0.18840579710145</v>
      </c>
      <c r="V7" s="82"/>
      <c r="W7" s="83">
        <v>8</v>
      </c>
      <c r="X7" s="81">
        <f>IF(Q7=0,"-",W7/Q7)</f>
        <v>0.057971014492754</v>
      </c>
      <c r="Y7" s="186">
        <v>81000</v>
      </c>
      <c r="Z7" s="187">
        <f>IFERROR(Y7/Q7,"-")</f>
        <v>586.95652173913</v>
      </c>
      <c r="AA7" s="187">
        <f>IFERROR(Y7/W7,"-")</f>
        <v>10125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24</v>
      </c>
      <c r="AO7" s="101">
        <f>IF(Q7=0,"",IF(AN7=0,"",(AN7/Q7)))</f>
        <v>0.17391304347826</v>
      </c>
      <c r="AP7" s="100">
        <v>1</v>
      </c>
      <c r="AQ7" s="102">
        <f>IFERROR(AP7/AN7,"-")</f>
        <v>0.041666666666667</v>
      </c>
      <c r="AR7" s="103">
        <v>12000</v>
      </c>
      <c r="AS7" s="104">
        <f>IFERROR(AR7/AN7,"-")</f>
        <v>500</v>
      </c>
      <c r="AT7" s="105"/>
      <c r="AU7" s="105"/>
      <c r="AV7" s="105">
        <v>1</v>
      </c>
      <c r="AW7" s="106">
        <v>20</v>
      </c>
      <c r="AX7" s="107">
        <f>IF(Q7=0,"",IF(AW7=0,"",(AW7/Q7)))</f>
        <v>0.14492753623188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31</v>
      </c>
      <c r="BG7" s="113">
        <f>IF(Q7=0,"",IF(BF7=0,"",(BF7/Q7)))</f>
        <v>0.22463768115942</v>
      </c>
      <c r="BH7" s="112">
        <v>1</v>
      </c>
      <c r="BI7" s="114">
        <f>IFERROR(BH7/BF7,"-")</f>
        <v>0.032258064516129</v>
      </c>
      <c r="BJ7" s="115">
        <v>18000</v>
      </c>
      <c r="BK7" s="116">
        <f>IFERROR(BJ7/BF7,"-")</f>
        <v>580.64516129032</v>
      </c>
      <c r="BL7" s="117"/>
      <c r="BM7" s="117"/>
      <c r="BN7" s="117">
        <v>1</v>
      </c>
      <c r="BO7" s="119">
        <v>44</v>
      </c>
      <c r="BP7" s="120">
        <f>IF(Q7=0,"",IF(BO7=0,"",(BO7/Q7)))</f>
        <v>0.31884057971014</v>
      </c>
      <c r="BQ7" s="121">
        <v>6</v>
      </c>
      <c r="BR7" s="122">
        <f>IFERROR(BQ7/BO7,"-")</f>
        <v>0.13636363636364</v>
      </c>
      <c r="BS7" s="123">
        <v>51000</v>
      </c>
      <c r="BT7" s="124">
        <f>IFERROR(BS7/BO7,"-")</f>
        <v>1159.0909090909</v>
      </c>
      <c r="BU7" s="125">
        <v>4</v>
      </c>
      <c r="BV7" s="125">
        <v>1</v>
      </c>
      <c r="BW7" s="125">
        <v>1</v>
      </c>
      <c r="BX7" s="126">
        <v>14</v>
      </c>
      <c r="BY7" s="127">
        <f>IF(Q7=0,"",IF(BX7=0,"",(BX7/Q7)))</f>
        <v>0.10144927536232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5</v>
      </c>
      <c r="CH7" s="134">
        <f>IF(Q7=0,"",IF(CG7=0,"",(CG7/Q7)))</f>
        <v>0.036231884057971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8</v>
      </c>
      <c r="CQ7" s="141">
        <v>81000</v>
      </c>
      <c r="CR7" s="141">
        <v>25000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1.096</v>
      </c>
      <c r="B10" s="39"/>
      <c r="C10" s="39"/>
      <c r="D10" s="39"/>
      <c r="E10" s="39"/>
      <c r="F10" s="39"/>
      <c r="G10" s="39"/>
      <c r="H10" s="40" t="s">
        <v>134</v>
      </c>
      <c r="I10" s="40"/>
      <c r="J10" s="40"/>
      <c r="K10" s="184">
        <f>SUM(K6:K9)</f>
        <v>125000</v>
      </c>
      <c r="L10" s="41">
        <f>SUM(L6:L9)</f>
        <v>0</v>
      </c>
      <c r="M10" s="41">
        <f>SUM(M6:M9)</f>
        <v>0</v>
      </c>
      <c r="N10" s="41">
        <f>SUM(N6:N9)</f>
        <v>409</v>
      </c>
      <c r="O10" s="41">
        <f>SUM(O6:O9)</f>
        <v>168</v>
      </c>
      <c r="P10" s="41">
        <f>SUM(P6:P9)</f>
        <v>1</v>
      </c>
      <c r="Q10" s="41">
        <f>SUM(Q6:Q9)</f>
        <v>169</v>
      </c>
      <c r="R10" s="42">
        <f>IFERROR(Q10/N10,"-")</f>
        <v>0.41320293398533</v>
      </c>
      <c r="S10" s="77">
        <f>SUM(S6:S9)</f>
        <v>10</v>
      </c>
      <c r="T10" s="77">
        <f>SUM(T6:T9)</f>
        <v>35</v>
      </c>
      <c r="U10" s="42">
        <f>IFERROR(S10/Q10,"-")</f>
        <v>0.059171597633136</v>
      </c>
      <c r="V10" s="43">
        <f>IFERROR(K10/Q10,"-")</f>
        <v>739.6449704142</v>
      </c>
      <c r="W10" s="44">
        <f>SUM(W6:W9)</f>
        <v>12</v>
      </c>
      <c r="X10" s="42">
        <f>IFERROR(W10/Q10,"-")</f>
        <v>0.071005917159763</v>
      </c>
      <c r="Y10" s="184">
        <f>SUM(Y6:Y9)</f>
        <v>137000</v>
      </c>
      <c r="Z10" s="184">
        <f>IFERROR(Y10/Q10,"-")</f>
        <v>810.65088757396</v>
      </c>
      <c r="AA10" s="184">
        <f>IFERROR(Y10/W10,"-")</f>
        <v>11416.666666667</v>
      </c>
      <c r="AB10" s="184">
        <f>Y10-K10</f>
        <v>12000</v>
      </c>
      <c r="AC10" s="46">
        <f>Y10/K10</f>
        <v>1.096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135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136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137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138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>
        <f>Z6</f>
        <v>0.37606837606838</v>
      </c>
      <c r="B6" s="189" t="s">
        <v>139</v>
      </c>
      <c r="C6" s="189" t="s">
        <v>140</v>
      </c>
      <c r="D6" s="189" t="s">
        <v>141</v>
      </c>
      <c r="E6" s="189" t="s">
        <v>142</v>
      </c>
      <c r="F6" s="89" t="s">
        <v>143</v>
      </c>
      <c r="G6" s="89" t="s">
        <v>144</v>
      </c>
      <c r="H6" s="181">
        <v>117000</v>
      </c>
      <c r="I6" s="84">
        <v>1500</v>
      </c>
      <c r="J6" s="80">
        <v>0</v>
      </c>
      <c r="K6" s="80">
        <v>0</v>
      </c>
      <c r="L6" s="80">
        <v>440</v>
      </c>
      <c r="M6" s="93">
        <v>78</v>
      </c>
      <c r="N6" s="144">
        <v>51</v>
      </c>
      <c r="O6" s="81">
        <f>IFERROR(M6/L6,"-")</f>
        <v>0.17727272727273</v>
      </c>
      <c r="P6" s="80">
        <v>1</v>
      </c>
      <c r="Q6" s="80">
        <v>28</v>
      </c>
      <c r="R6" s="81">
        <f>IFERROR(P6/M6,"-")</f>
        <v>0.012820512820513</v>
      </c>
      <c r="S6" s="82">
        <f>IFERROR(H6/SUM(M6:M6),"-")</f>
        <v>1500</v>
      </c>
      <c r="T6" s="83">
        <v>4</v>
      </c>
      <c r="U6" s="81">
        <f>IF(M6=0,"-",T6/M6)</f>
        <v>0.051282051282051</v>
      </c>
      <c r="V6" s="186">
        <v>44000</v>
      </c>
      <c r="W6" s="187">
        <f>IFERROR(V6/M6,"-")</f>
        <v>564.10256410256</v>
      </c>
      <c r="X6" s="187">
        <f>IFERROR(V6/T6,"-")</f>
        <v>11000</v>
      </c>
      <c r="Y6" s="181">
        <f>SUM(V6:V6)-SUM(H6:H6)</f>
        <v>-73000</v>
      </c>
      <c r="Z6" s="85">
        <f>SUM(V6:V6)/SUM(H6:H6)</f>
        <v>0.37606837606838</v>
      </c>
      <c r="AA6" s="78"/>
      <c r="AB6" s="94">
        <v>27</v>
      </c>
      <c r="AC6" s="95">
        <f>IF(M6=0,"",IF(AB6=0,"",(AB6/M6)))</f>
        <v>0.34615384615385</v>
      </c>
      <c r="AD6" s="94"/>
      <c r="AE6" s="96">
        <f>IFERROR(AD6/AB6,"-")</f>
        <v>0</v>
      </c>
      <c r="AF6" s="97"/>
      <c r="AG6" s="98">
        <f>IFERROR(AF6/AB6,"-")</f>
        <v>0</v>
      </c>
      <c r="AH6" s="99"/>
      <c r="AI6" s="99"/>
      <c r="AJ6" s="99"/>
      <c r="AK6" s="100">
        <v>23</v>
      </c>
      <c r="AL6" s="101">
        <f>IF(M6=0,"",IF(AK6=0,"",(AK6/M6)))</f>
        <v>0.29487179487179</v>
      </c>
      <c r="AM6" s="100"/>
      <c r="AN6" s="102">
        <f>IFERROR(AM6/AK6,"-")</f>
        <v>0</v>
      </c>
      <c r="AO6" s="103"/>
      <c r="AP6" s="104">
        <f>IFERROR(AO6/AK6,"-")</f>
        <v>0</v>
      </c>
      <c r="AQ6" s="105"/>
      <c r="AR6" s="105"/>
      <c r="AS6" s="105"/>
      <c r="AT6" s="106">
        <v>6</v>
      </c>
      <c r="AU6" s="107" t="str">
        <f>IF(M6=0,"",IF(AW6=0,"",(AW6/M6)))</f>
        <v>0</v>
      </c>
      <c r="AV6" s="106">
        <v>1</v>
      </c>
      <c r="AW6" s="108" t="str">
        <f>IFERROR(AY6/AW6,"-")</f>
        <v>-</v>
      </c>
      <c r="AX6" s="109">
        <v>10000</v>
      </c>
      <c r="AY6" s="110" t="str">
        <f>IFERROR(BA6/AW6,"-")</f>
        <v>-</v>
      </c>
      <c r="AZ6" s="111"/>
      <c r="BA6" s="111">
        <v>1</v>
      </c>
      <c r="BB6" s="111"/>
      <c r="BC6" s="112">
        <v>7</v>
      </c>
      <c r="BD6" s="113">
        <f>IF(M6=0,"",IF(BC6=0,"",(BC6/M6)))</f>
        <v>0.08974358974359</v>
      </c>
      <c r="BE6" s="112"/>
      <c r="BF6" s="114">
        <f>IFERROR(BE6/BC6,"-")</f>
        <v>0</v>
      </c>
      <c r="BG6" s="115"/>
      <c r="BH6" s="116">
        <f>IFERROR(BG6/BC6,"-")</f>
        <v>0</v>
      </c>
      <c r="BI6" s="117"/>
      <c r="BJ6" s="117"/>
      <c r="BK6" s="117">
        <v>8</v>
      </c>
      <c r="BL6" s="119"/>
      <c r="BM6" s="120">
        <f>IF(M6=0,"",IF(BK6=0,"",(BK6/M6)))</f>
        <v>0.1025641025641</v>
      </c>
      <c r="BN6" s="121">
        <v>1</v>
      </c>
      <c r="BO6" s="122">
        <f>IFERROR(BN6/BK6,"-")</f>
        <v>0.125</v>
      </c>
      <c r="BP6" s="123">
        <v>8000</v>
      </c>
      <c r="BQ6" s="124">
        <f>IFERROR(BP6/BK6,"-")</f>
        <v>1000</v>
      </c>
      <c r="BR6" s="125"/>
      <c r="BS6" s="125">
        <v>1</v>
      </c>
      <c r="BT6" s="125"/>
      <c r="BU6" s="126">
        <v>7</v>
      </c>
      <c r="BV6" s="127">
        <f>IF(M6=0,"",IF(BU6=0,"",(BU6/M6)))</f>
        <v>0.08974358974359</v>
      </c>
      <c r="BW6" s="128">
        <v>2</v>
      </c>
      <c r="BX6" s="129">
        <f>IFERROR(BW6/BU6,"-")</f>
        <v>0.28571428571429</v>
      </c>
      <c r="BY6" s="130">
        <v>26000</v>
      </c>
      <c r="BZ6" s="131">
        <f>IFERROR(BY6/BU6,"-")</f>
        <v>3714.2857142857</v>
      </c>
      <c r="CA6" s="132"/>
      <c r="CB6" s="132">
        <v>1</v>
      </c>
      <c r="CC6" s="132">
        <v>1</v>
      </c>
      <c r="CD6" s="133"/>
      <c r="CE6" s="134">
        <f>IF(M6=0,"",IF(CD6=0,"",(CD6/M6)))</f>
        <v>0</v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4</v>
      </c>
      <c r="CN6" s="141">
        <v>44000</v>
      </c>
      <c r="CO6" s="141">
        <v>16000</v>
      </c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145</v>
      </c>
      <c r="C7" s="189" t="s">
        <v>140</v>
      </c>
      <c r="D7" s="189" t="s">
        <v>141</v>
      </c>
      <c r="E7" s="189" t="s">
        <v>146</v>
      </c>
      <c r="F7" s="89" t="s">
        <v>147</v>
      </c>
      <c r="G7" s="89" t="s">
        <v>144</v>
      </c>
      <c r="H7" s="181">
        <v>0</v>
      </c>
      <c r="I7" s="84">
        <v>1500</v>
      </c>
      <c r="J7" s="80">
        <v>0</v>
      </c>
      <c r="K7" s="80">
        <v>0</v>
      </c>
      <c r="L7" s="80">
        <v>0</v>
      </c>
      <c r="M7" s="93">
        <v>0</v>
      </c>
      <c r="N7" s="144">
        <v>0</v>
      </c>
      <c r="O7" s="81" t="str">
        <f>IFERROR(M7/L7,"-")</f>
        <v>-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 t="str">
        <f>Z8</f>
        <v>0</v>
      </c>
      <c r="B8" s="189" t="s">
        <v>148</v>
      </c>
      <c r="C8" s="189"/>
      <c r="D8" s="189" t="s">
        <v>149</v>
      </c>
      <c r="E8" s="189" t="s">
        <v>150</v>
      </c>
      <c r="F8" s="89" t="s">
        <v>151</v>
      </c>
      <c r="G8" s="89" t="s">
        <v>144</v>
      </c>
      <c r="H8" s="181">
        <v>0</v>
      </c>
      <c r="I8" s="84">
        <v>2500</v>
      </c>
      <c r="J8" s="80">
        <v>0</v>
      </c>
      <c r="K8" s="80">
        <v>0</v>
      </c>
      <c r="L8" s="80">
        <v>1237</v>
      </c>
      <c r="M8" s="93">
        <v>0</v>
      </c>
      <c r="N8" s="144">
        <v>0</v>
      </c>
      <c r="O8" s="81">
        <f>IFERROR(M8/L8,"-")</f>
        <v>0</v>
      </c>
      <c r="P8" s="80">
        <v>0</v>
      </c>
      <c r="Q8" s="80">
        <v>0</v>
      </c>
      <c r="R8" s="81" t="str">
        <f>IFERROR(P8/M8,"-")</f>
        <v>-</v>
      </c>
      <c r="S8" s="82" t="str">
        <f>IFERROR(H8/SUM(M8:M8),"-")</f>
        <v>-</v>
      </c>
      <c r="T8" s="83">
        <v>0</v>
      </c>
      <c r="U8" s="81" t="str">
        <f>IF(M8=0,"-",T8/M8)</f>
        <v>-</v>
      </c>
      <c r="V8" s="186"/>
      <c r="W8" s="187" t="str">
        <f>IFERROR(V8/M8,"-")</f>
        <v>-</v>
      </c>
      <c r="X8" s="187" t="str">
        <f>IFERROR(V8/T8,"-")</f>
        <v>-</v>
      </c>
      <c r="Y8" s="181">
        <f>SUM(V8:V8)-SUM(H8:H8)</f>
        <v>0</v>
      </c>
      <c r="Z8" s="85" t="str">
        <f>SUM(V8:V8)/SUM(H8:H8)</f>
        <v>0</v>
      </c>
      <c r="AA8" s="78"/>
      <c r="AB8" s="94"/>
      <c r="AC8" s="95" t="str">
        <f>IF(M8=0,"",IF(AB8=0,"",(AB8/M8)))</f>
        <v/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 t="str">
        <f>IF(M8=0,"",IF(AK8=0,"",(AK8/M8)))</f>
        <v/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/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/>
      <c r="BD8" s="113" t="str">
        <f>IF(M8=0,"",IF(BC8=0,"",(BC8/M8)))</f>
        <v/>
      </c>
      <c r="BE8" s="112"/>
      <c r="BF8" s="114" t="str">
        <f>IFERROR(BE8/BC8,"-")</f>
        <v>-</v>
      </c>
      <c r="BG8" s="115"/>
      <c r="BH8" s="116" t="str">
        <f>IFERROR(BG8/BC8,"-")</f>
        <v>-</v>
      </c>
      <c r="BI8" s="117"/>
      <c r="BJ8" s="117"/>
      <c r="BK8" s="117"/>
      <c r="BL8" s="119"/>
      <c r="BM8" s="120" t="str">
        <f>IF(M8=0,"",IF(BK8=0,"",(BK8/M8)))</f>
        <v/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 t="str">
        <f>IF(M8=0,"",IF(BU8=0,"",(BU8/M8)))</f>
        <v/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 t="str">
        <f>IF(M8=0,"",IF(CD8=0,"",(CD8/M8)))</f>
        <v/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152</v>
      </c>
      <c r="C9" s="189" t="s">
        <v>153</v>
      </c>
      <c r="D9" s="189"/>
      <c r="E9" s="189" t="s">
        <v>154</v>
      </c>
      <c r="F9" s="89" t="s">
        <v>155</v>
      </c>
      <c r="G9" s="89" t="s">
        <v>144</v>
      </c>
      <c r="H9" s="181">
        <v>0</v>
      </c>
      <c r="I9" s="84"/>
      <c r="J9" s="80">
        <v>0</v>
      </c>
      <c r="K9" s="80">
        <v>0</v>
      </c>
      <c r="L9" s="80">
        <v>0</v>
      </c>
      <c r="M9" s="93">
        <v>5</v>
      </c>
      <c r="N9" s="144">
        <v>5</v>
      </c>
      <c r="O9" s="81" t="str">
        <f>IFERROR(M9/L9,"-")</f>
        <v>-</v>
      </c>
      <c r="P9" s="80">
        <v>0</v>
      </c>
      <c r="Q9" s="80">
        <v>2</v>
      </c>
      <c r="R9" s="81">
        <f>IFERROR(P9/M9,"-")</f>
        <v>0</v>
      </c>
      <c r="S9" s="82">
        <f>IFERROR(H9/SUM(M9:M9),"-")</f>
        <v>0</v>
      </c>
      <c r="T9" s="83">
        <v>2</v>
      </c>
      <c r="U9" s="81">
        <f>IF(M9=0,"-",T9/M9)</f>
        <v>0.4</v>
      </c>
      <c r="V9" s="186">
        <v>242000</v>
      </c>
      <c r="W9" s="187">
        <f>IFERROR(V9/M9,"-")</f>
        <v>48400</v>
      </c>
      <c r="X9" s="187">
        <f>IFERROR(V9/T9,"-")</f>
        <v>121000</v>
      </c>
      <c r="Y9" s="181">
        <f>SUM(V9:V9)-SUM(H9:H9)</f>
        <v>242000</v>
      </c>
      <c r="Z9" s="85" t="str">
        <f>SUM(V9:V9)/SUM(H9:H9)</f>
        <v>0</v>
      </c>
      <c r="AA9" s="78"/>
      <c r="AB9" s="94"/>
      <c r="AC9" s="95">
        <f>IF(M9=0,"",IF(AB9=0,"",(AB9/M9)))</f>
        <v>0</v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>
        <f>IF(M9=0,"",IF(AK9=0,"",(AK9/M9)))</f>
        <v>0</v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>0</v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>
        <v>1</v>
      </c>
      <c r="BD9" s="113">
        <f>IF(M9=0,"",IF(BC9=0,"",(BC9/M9)))</f>
        <v>0.2</v>
      </c>
      <c r="BE9" s="112"/>
      <c r="BF9" s="114">
        <f>IFERROR(BE9/BC9,"-")</f>
        <v>0</v>
      </c>
      <c r="BG9" s="115"/>
      <c r="BH9" s="116">
        <f>IFERROR(BG9/BC9,"-")</f>
        <v>0</v>
      </c>
      <c r="BI9" s="117"/>
      <c r="BJ9" s="117"/>
      <c r="BK9" s="117">
        <v>2</v>
      </c>
      <c r="BL9" s="119"/>
      <c r="BM9" s="120">
        <f>IF(M9=0,"",IF(BK9=0,"",(BK9/M9)))</f>
        <v>0.4</v>
      </c>
      <c r="BN9" s="121">
        <v>1</v>
      </c>
      <c r="BO9" s="122">
        <f>IFERROR(BN9/BK9,"-")</f>
        <v>0.5</v>
      </c>
      <c r="BP9" s="123">
        <v>236000</v>
      </c>
      <c r="BQ9" s="124">
        <f>IFERROR(BP9/BK9,"-")</f>
        <v>118000</v>
      </c>
      <c r="BR9" s="125"/>
      <c r="BS9" s="125"/>
      <c r="BT9" s="125">
        <v>1</v>
      </c>
      <c r="BU9" s="126">
        <v>1</v>
      </c>
      <c r="BV9" s="127">
        <f>IF(M9=0,"",IF(BU9=0,"",(BU9/M9)))</f>
        <v>0.2</v>
      </c>
      <c r="BW9" s="128"/>
      <c r="BX9" s="129">
        <f>IFERROR(BW9/BU9,"-")</f>
        <v>0</v>
      </c>
      <c r="BY9" s="130"/>
      <c r="BZ9" s="131">
        <f>IFERROR(BY9/BU9,"-")</f>
        <v>0</v>
      </c>
      <c r="CA9" s="132"/>
      <c r="CB9" s="132"/>
      <c r="CC9" s="132"/>
      <c r="CD9" s="133">
        <v>1</v>
      </c>
      <c r="CE9" s="134">
        <f>IF(M9=0,"",IF(CD9=0,"",(CD9/M9)))</f>
        <v>0.2</v>
      </c>
      <c r="CF9" s="135">
        <v>1</v>
      </c>
      <c r="CG9" s="136">
        <f>IFERROR(CF9/CD9,"-")</f>
        <v>1</v>
      </c>
      <c r="CH9" s="137">
        <v>6000</v>
      </c>
      <c r="CI9" s="138">
        <f>IFERROR(CH9/CD9,"-")</f>
        <v>6000</v>
      </c>
      <c r="CJ9" s="139"/>
      <c r="CK9" s="139">
        <v>1</v>
      </c>
      <c r="CL9" s="139"/>
      <c r="CM9" s="140">
        <v>2</v>
      </c>
      <c r="CN9" s="141">
        <v>242000</v>
      </c>
      <c r="CO9" s="141">
        <v>236000</v>
      </c>
      <c r="CP9" s="141"/>
      <c r="CQ9" s="142" t="str">
        <f>IF(AND(CO9=0,CP9=0),"",IF(AND(CO9&lt;=100000,CP9&lt;=100000),"",IF(CO9/CN9&gt;0.7,"男高",IF(CP9/CN9&gt;0.7,"女高",""))))</f>
        <v>男高</v>
      </c>
    </row>
    <row r="10" spans="1:97">
      <c r="A10" s="30"/>
      <c r="B10" s="86"/>
      <c r="C10" s="86"/>
      <c r="D10" s="87"/>
      <c r="E10" s="88"/>
      <c r="F10" s="89"/>
      <c r="G10" s="89"/>
      <c r="H10" s="182"/>
      <c r="I10" s="90"/>
      <c r="J10" s="34"/>
      <c r="K10" s="34"/>
      <c r="L10" s="31"/>
      <c r="M10" s="31"/>
      <c r="N10" s="31"/>
      <c r="O10" s="33"/>
      <c r="P10" s="33"/>
      <c r="Q10" s="31"/>
      <c r="R10" s="33"/>
      <c r="S10" s="25"/>
      <c r="T10" s="25"/>
      <c r="U10" s="25"/>
      <c r="V10" s="188"/>
      <c r="W10" s="188"/>
      <c r="X10" s="188"/>
      <c r="Y10" s="188"/>
      <c r="Z10" s="33"/>
      <c r="AA10" s="58"/>
      <c r="AB10" s="62"/>
      <c r="AC10" s="63"/>
      <c r="AD10" s="62"/>
      <c r="AE10" s="66"/>
      <c r="AF10" s="67"/>
      <c r="AG10" s="68"/>
      <c r="AH10" s="69"/>
      <c r="AI10" s="69"/>
      <c r="AJ10" s="69"/>
      <c r="AK10" s="62"/>
      <c r="AL10" s="63"/>
      <c r="AM10" s="62"/>
      <c r="AN10" s="66"/>
      <c r="AO10" s="67"/>
      <c r="AP10" s="68"/>
      <c r="AQ10" s="69"/>
      <c r="AR10" s="69"/>
      <c r="AS10" s="69"/>
      <c r="AT10" s="62"/>
      <c r="AU10" s="63"/>
      <c r="AV10" s="62"/>
      <c r="AW10" s="66"/>
      <c r="AX10" s="67"/>
      <c r="AY10" s="68"/>
      <c r="AZ10" s="69"/>
      <c r="BA10" s="69"/>
      <c r="BB10" s="69"/>
      <c r="BC10" s="62"/>
      <c r="BD10" s="63"/>
      <c r="BE10" s="62"/>
      <c r="BF10" s="66"/>
      <c r="BG10" s="67"/>
      <c r="BH10" s="68"/>
      <c r="BI10" s="69"/>
      <c r="BJ10" s="69"/>
      <c r="BK10" s="69"/>
      <c r="BL10" s="64"/>
      <c r="BM10" s="65"/>
      <c r="BN10" s="62"/>
      <c r="BO10" s="66"/>
      <c r="BP10" s="67"/>
      <c r="BQ10" s="68"/>
      <c r="BR10" s="69"/>
      <c r="BS10" s="69"/>
      <c r="BT10" s="69"/>
      <c r="BU10" s="64"/>
      <c r="BV10" s="65"/>
      <c r="BW10" s="62"/>
      <c r="BX10" s="66"/>
      <c r="BY10" s="67"/>
      <c r="BZ10" s="68"/>
      <c r="CA10" s="69"/>
      <c r="CB10" s="69"/>
      <c r="CC10" s="69"/>
      <c r="CD10" s="64"/>
      <c r="CE10" s="65"/>
      <c r="CF10" s="62"/>
      <c r="CG10" s="66"/>
      <c r="CH10" s="67"/>
      <c r="CI10" s="68"/>
      <c r="CJ10" s="69"/>
      <c r="CK10" s="69"/>
      <c r="CL10" s="69"/>
      <c r="CM10" s="70"/>
      <c r="CN10" s="67"/>
      <c r="CO10" s="67"/>
      <c r="CP10" s="67"/>
      <c r="CQ10" s="71"/>
    </row>
    <row r="11" spans="1:97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60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19" t="str">
        <f>Z12</f>
        <v>0</v>
      </c>
      <c r="B12" s="41"/>
      <c r="C12" s="41"/>
      <c r="D12" s="41"/>
      <c r="E12" s="41"/>
      <c r="F12" s="40" t="s">
        <v>156</v>
      </c>
      <c r="G12" s="40"/>
      <c r="H12" s="184"/>
      <c r="I12" s="45"/>
      <c r="J12" s="41">
        <f>SUM(J6:J11)</f>
        <v>0</v>
      </c>
      <c r="K12" s="41">
        <f>SUM(K6:K11)</f>
        <v>0</v>
      </c>
      <c r="L12" s="41">
        <f>SUM(L6:L11)</f>
        <v>1677</v>
      </c>
      <c r="M12" s="41">
        <f>SUM(M6:M11)</f>
        <v>83</v>
      </c>
      <c r="N12" s="41">
        <f>SUM(N6:N11)</f>
        <v>56</v>
      </c>
      <c r="O12" s="42">
        <f>IFERROR(M12/L12,"-")</f>
        <v>0.049493142516398</v>
      </c>
      <c r="P12" s="77">
        <f>SUM(P6:P11)</f>
        <v>1</v>
      </c>
      <c r="Q12" s="77">
        <f>SUM(Q6:Q11)</f>
        <v>30</v>
      </c>
      <c r="R12" s="42">
        <f>IFERROR(P12/M12,"-")</f>
        <v>0.012048192771084</v>
      </c>
      <c r="S12" s="43">
        <f>IFERROR(H12/M12,"-")</f>
        <v>0</v>
      </c>
      <c r="T12" s="44">
        <f>SUM(T6:T11)</f>
        <v>6</v>
      </c>
      <c r="U12" s="42">
        <f>IFERROR(T12/M12,"-")</f>
        <v>0.072289156626506</v>
      </c>
      <c r="V12" s="184">
        <f>SUM(V6:V11)</f>
        <v>286000</v>
      </c>
      <c r="W12" s="184">
        <f>IFERROR(V12/M12,"-")</f>
        <v>3445.7831325301</v>
      </c>
      <c r="X12" s="184">
        <f>IFERROR(V12/T12,"-")</f>
        <v>47666.666666667</v>
      </c>
      <c r="Y12" s="184">
        <f>V12-H12</f>
        <v>286000</v>
      </c>
      <c r="Z12" s="46" t="str">
        <f>V12/H12</f>
        <v>0</v>
      </c>
      <c r="AA12" s="59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157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136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2.601570923341</v>
      </c>
      <c r="B6" s="189" t="s">
        <v>158</v>
      </c>
      <c r="C6" s="189" t="s">
        <v>159</v>
      </c>
      <c r="D6" s="189" t="s">
        <v>160</v>
      </c>
      <c r="E6" s="189" t="s">
        <v>161</v>
      </c>
      <c r="F6" s="89" t="s">
        <v>162</v>
      </c>
      <c r="G6" s="89" t="s">
        <v>144</v>
      </c>
      <c r="H6" s="181">
        <v>1522926</v>
      </c>
      <c r="I6" s="80">
        <v>0</v>
      </c>
      <c r="J6" s="80">
        <v>0</v>
      </c>
      <c r="K6" s="80">
        <v>76583</v>
      </c>
      <c r="L6" s="93">
        <v>579</v>
      </c>
      <c r="M6" s="81">
        <f>IFERROR(L6/K6,"-")</f>
        <v>0.0075604246373216</v>
      </c>
      <c r="N6" s="80">
        <v>14</v>
      </c>
      <c r="O6" s="80">
        <v>217</v>
      </c>
      <c r="P6" s="81">
        <f>IFERROR(N6/(L6),"-")</f>
        <v>0.024179620034542</v>
      </c>
      <c r="Q6" s="82">
        <f>IFERROR(H6/SUM(L6:L6),"-")</f>
        <v>2630.2694300518</v>
      </c>
      <c r="R6" s="83">
        <v>50</v>
      </c>
      <c r="S6" s="81">
        <f>IF(L6=0,"-",R6/L6)</f>
        <v>0.086355785837651</v>
      </c>
      <c r="T6" s="186">
        <v>3962000</v>
      </c>
      <c r="U6" s="187">
        <f>IFERROR(T6/L6,"-")</f>
        <v>6842.8324697755</v>
      </c>
      <c r="V6" s="187">
        <f>IFERROR(T6/R6,"-")</f>
        <v>79240</v>
      </c>
      <c r="W6" s="181">
        <f>SUM(T6:T6)-SUM(H6:H6)</f>
        <v>2439074</v>
      </c>
      <c r="X6" s="85">
        <f>SUM(T6:T6)/SUM(H6:H6)</f>
        <v>2.601570923341</v>
      </c>
      <c r="Y6" s="78"/>
      <c r="Z6" s="94">
        <v>21</v>
      </c>
      <c r="AA6" s="95">
        <f>IF(L6=0,"",IF(Z6=0,"",(Z6/L6)))</f>
        <v>0.036269430051813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21</v>
      </c>
      <c r="AJ6" s="101">
        <f>IF(L6=0,"",IF(AI6=0,"",(AI6/L6)))</f>
        <v>0.036269430051813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75</v>
      </c>
      <c r="AS6" s="107">
        <f>IF(L6=0,"",IF(AR6=0,"",(AR6/L6)))</f>
        <v>0.12953367875648</v>
      </c>
      <c r="AT6" s="106">
        <v>3</v>
      </c>
      <c r="AU6" s="108">
        <f>IFERROR(AT6/AR6,"-")</f>
        <v>0.04</v>
      </c>
      <c r="AV6" s="109">
        <v>11000</v>
      </c>
      <c r="AW6" s="110">
        <f>IFERROR(AV6/AR6,"-")</f>
        <v>146.66666666667</v>
      </c>
      <c r="AX6" s="111">
        <v>3</v>
      </c>
      <c r="AY6" s="111"/>
      <c r="AZ6" s="111"/>
      <c r="BA6" s="112">
        <v>147</v>
      </c>
      <c r="BB6" s="113">
        <f>IF(L6=0,"",IF(BA6=0,"",(BA6/L6)))</f>
        <v>0.25388601036269</v>
      </c>
      <c r="BC6" s="112">
        <v>9</v>
      </c>
      <c r="BD6" s="114">
        <f>IFERROR(BC6/BA6,"-")</f>
        <v>0.061224489795918</v>
      </c>
      <c r="BE6" s="115">
        <v>303000</v>
      </c>
      <c r="BF6" s="116">
        <f>IFERROR(BE6/BA6,"-")</f>
        <v>2061.2244897959</v>
      </c>
      <c r="BG6" s="117">
        <v>4</v>
      </c>
      <c r="BH6" s="117">
        <v>1</v>
      </c>
      <c r="BI6" s="117">
        <v>4</v>
      </c>
      <c r="BJ6" s="119">
        <v>194</v>
      </c>
      <c r="BK6" s="120">
        <f>IF(L6=0,"",IF(BJ6=0,"",(BJ6/L6)))</f>
        <v>0.33506044905009</v>
      </c>
      <c r="BL6" s="121">
        <v>15</v>
      </c>
      <c r="BM6" s="122">
        <f>IFERROR(BL6/BJ6,"-")</f>
        <v>0.077319587628866</v>
      </c>
      <c r="BN6" s="123">
        <v>258000</v>
      </c>
      <c r="BO6" s="124">
        <f>IFERROR(BN6/BJ6,"-")</f>
        <v>1329.8969072165</v>
      </c>
      <c r="BP6" s="125">
        <v>9</v>
      </c>
      <c r="BQ6" s="125">
        <v>1</v>
      </c>
      <c r="BR6" s="125">
        <v>5</v>
      </c>
      <c r="BS6" s="126">
        <v>94</v>
      </c>
      <c r="BT6" s="127">
        <f>IF(L6=0,"",IF(BS6=0,"",(BS6/L6)))</f>
        <v>0.16234887737478</v>
      </c>
      <c r="BU6" s="128">
        <v>18</v>
      </c>
      <c r="BV6" s="129">
        <f>IFERROR(BU6/BS6,"-")</f>
        <v>0.19148936170213</v>
      </c>
      <c r="BW6" s="130">
        <v>3339000</v>
      </c>
      <c r="BX6" s="131">
        <f>IFERROR(BW6/BS6,"-")</f>
        <v>35521.276595745</v>
      </c>
      <c r="BY6" s="132">
        <v>5</v>
      </c>
      <c r="BZ6" s="132">
        <v>1</v>
      </c>
      <c r="CA6" s="132">
        <v>12</v>
      </c>
      <c r="CB6" s="133">
        <v>27</v>
      </c>
      <c r="CC6" s="134">
        <f>IF(L6=0,"",IF(CB6=0,"",(CB6/L6)))</f>
        <v>0.046632124352332</v>
      </c>
      <c r="CD6" s="135">
        <v>5</v>
      </c>
      <c r="CE6" s="136">
        <f>IFERROR(CD6/CB6,"-")</f>
        <v>0.18518518518519</v>
      </c>
      <c r="CF6" s="137">
        <v>51000</v>
      </c>
      <c r="CG6" s="138">
        <f>IFERROR(CF6/CB6,"-")</f>
        <v>1888.8888888889</v>
      </c>
      <c r="CH6" s="139">
        <v>2</v>
      </c>
      <c r="CI6" s="139">
        <v>1</v>
      </c>
      <c r="CJ6" s="139">
        <v>2</v>
      </c>
      <c r="CK6" s="140">
        <v>50</v>
      </c>
      <c r="CL6" s="141">
        <v>3962000</v>
      </c>
      <c r="CM6" s="141">
        <v>1409000</v>
      </c>
      <c r="CN6" s="141">
        <v>3000</v>
      </c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2.7039318121742</v>
      </c>
      <c r="B7" s="189" t="s">
        <v>163</v>
      </c>
      <c r="C7" s="189" t="s">
        <v>153</v>
      </c>
      <c r="D7" s="189" t="s">
        <v>141</v>
      </c>
      <c r="E7" s="189" t="s">
        <v>164</v>
      </c>
      <c r="F7" s="89" t="s">
        <v>165</v>
      </c>
      <c r="G7" s="89" t="s">
        <v>144</v>
      </c>
      <c r="H7" s="181">
        <v>7747776</v>
      </c>
      <c r="I7" s="80">
        <v>0</v>
      </c>
      <c r="J7" s="80">
        <v>0</v>
      </c>
      <c r="K7" s="80">
        <v>325729</v>
      </c>
      <c r="L7" s="93">
        <v>2683</v>
      </c>
      <c r="M7" s="81">
        <f>IFERROR(L7/K7,"-")</f>
        <v>0.0082369085957959</v>
      </c>
      <c r="N7" s="80">
        <v>82</v>
      </c>
      <c r="O7" s="80">
        <v>1156</v>
      </c>
      <c r="P7" s="81">
        <f>IFERROR(N7/(L7),"-")</f>
        <v>0.03056280283265</v>
      </c>
      <c r="Q7" s="82">
        <f>IFERROR(H7/SUM(L7:L7),"-")</f>
        <v>2887.7286619456</v>
      </c>
      <c r="R7" s="83">
        <v>323</v>
      </c>
      <c r="S7" s="81">
        <f>IF(L7=0,"-",R7/L7)</f>
        <v>0.12038762579202</v>
      </c>
      <c r="T7" s="186">
        <v>20949458</v>
      </c>
      <c r="U7" s="187">
        <f>IFERROR(T7/L7,"-")</f>
        <v>7808.221393962</v>
      </c>
      <c r="V7" s="187">
        <f>IFERROR(T7/R7,"-")</f>
        <v>64859.003095975</v>
      </c>
      <c r="W7" s="181">
        <f>SUM(T7:T7)-SUM(H7:H7)</f>
        <v>13201682</v>
      </c>
      <c r="X7" s="85">
        <f>SUM(T7:T7)/SUM(H7:H7)</f>
        <v>2.7039318121742</v>
      </c>
      <c r="Y7" s="78"/>
      <c r="Z7" s="94">
        <v>37</v>
      </c>
      <c r="AA7" s="95">
        <f>IF(L7=0,"",IF(Z7=0,"",(Z7/L7)))</f>
        <v>0.013790532985464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16</v>
      </c>
      <c r="AJ7" s="101">
        <f>IF(L7=0,"",IF(AI7=0,"",(AI7/L7)))</f>
        <v>0.0059634737234439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104</v>
      </c>
      <c r="AS7" s="107">
        <f>IF(L7=0,"",IF(AR7=0,"",(AR7/L7)))</f>
        <v>0.038762579202385</v>
      </c>
      <c r="AT7" s="106">
        <v>3</v>
      </c>
      <c r="AU7" s="108">
        <f>IFERROR(AT7/AR7,"-")</f>
        <v>0.028846153846154</v>
      </c>
      <c r="AV7" s="109">
        <v>20000</v>
      </c>
      <c r="AW7" s="110">
        <f>IFERROR(AV7/AR7,"-")</f>
        <v>192.30769230769</v>
      </c>
      <c r="AX7" s="111">
        <v>2</v>
      </c>
      <c r="AY7" s="111"/>
      <c r="AZ7" s="111">
        <v>1</v>
      </c>
      <c r="BA7" s="112">
        <v>1365</v>
      </c>
      <c r="BB7" s="113">
        <f>IF(L7=0,"",IF(BA7=0,"",(BA7/L7)))</f>
        <v>0.50875885203131</v>
      </c>
      <c r="BC7" s="112">
        <v>127</v>
      </c>
      <c r="BD7" s="114">
        <f>IFERROR(BC7/BA7,"-")</f>
        <v>0.093040293040293</v>
      </c>
      <c r="BE7" s="115">
        <v>4710000</v>
      </c>
      <c r="BF7" s="116">
        <f>IFERROR(BE7/BA7,"-")</f>
        <v>3450.5494505495</v>
      </c>
      <c r="BG7" s="117">
        <v>60</v>
      </c>
      <c r="BH7" s="117">
        <v>24</v>
      </c>
      <c r="BI7" s="117">
        <v>43</v>
      </c>
      <c r="BJ7" s="119">
        <v>825</v>
      </c>
      <c r="BK7" s="120">
        <f>IF(L7=0,"",IF(BJ7=0,"",(BJ7/L7)))</f>
        <v>0.30749161386508</v>
      </c>
      <c r="BL7" s="121">
        <v>110</v>
      </c>
      <c r="BM7" s="122">
        <f>IFERROR(BL7/BJ7,"-")</f>
        <v>0.13333333333333</v>
      </c>
      <c r="BN7" s="123">
        <v>4630450</v>
      </c>
      <c r="BO7" s="124">
        <f>IFERROR(BN7/BJ7,"-")</f>
        <v>5612.6666666667</v>
      </c>
      <c r="BP7" s="125">
        <v>48</v>
      </c>
      <c r="BQ7" s="125">
        <v>17</v>
      </c>
      <c r="BR7" s="125">
        <v>45</v>
      </c>
      <c r="BS7" s="126">
        <v>265</v>
      </c>
      <c r="BT7" s="127">
        <f>IF(L7=0,"",IF(BS7=0,"",(BS7/L7)))</f>
        <v>0.09877003354454</v>
      </c>
      <c r="BU7" s="128">
        <v>64</v>
      </c>
      <c r="BV7" s="129">
        <f>IFERROR(BU7/BS7,"-")</f>
        <v>0.24150943396226</v>
      </c>
      <c r="BW7" s="130">
        <v>7526000</v>
      </c>
      <c r="BX7" s="131">
        <f>IFERROR(BW7/BS7,"-")</f>
        <v>28400</v>
      </c>
      <c r="BY7" s="132">
        <v>22</v>
      </c>
      <c r="BZ7" s="132">
        <v>4</v>
      </c>
      <c r="CA7" s="132">
        <v>38</v>
      </c>
      <c r="CB7" s="133">
        <v>71</v>
      </c>
      <c r="CC7" s="134">
        <f>IF(L7=0,"",IF(CB7=0,"",(CB7/L7)))</f>
        <v>0.026462914647782</v>
      </c>
      <c r="CD7" s="135">
        <v>19</v>
      </c>
      <c r="CE7" s="136">
        <f>IFERROR(CD7/CB7,"-")</f>
        <v>0.26760563380282</v>
      </c>
      <c r="CF7" s="137">
        <v>4063008</v>
      </c>
      <c r="CG7" s="138">
        <f>IFERROR(CF7/CB7,"-")</f>
        <v>57225.464788732</v>
      </c>
      <c r="CH7" s="139">
        <v>6</v>
      </c>
      <c r="CI7" s="139">
        <v>1</v>
      </c>
      <c r="CJ7" s="139">
        <v>12</v>
      </c>
      <c r="CK7" s="140">
        <v>323</v>
      </c>
      <c r="CL7" s="141">
        <v>20949458</v>
      </c>
      <c r="CM7" s="141">
        <v>1386008</v>
      </c>
      <c r="CN7" s="141">
        <v>25000</v>
      </c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1.9595217212705</v>
      </c>
      <c r="B8" s="189" t="s">
        <v>166</v>
      </c>
      <c r="C8" s="189" t="s">
        <v>153</v>
      </c>
      <c r="D8" s="189" t="s">
        <v>141</v>
      </c>
      <c r="E8" s="189" t="s">
        <v>164</v>
      </c>
      <c r="F8" s="89" t="s">
        <v>167</v>
      </c>
      <c r="G8" s="89" t="s">
        <v>144</v>
      </c>
      <c r="H8" s="181">
        <v>900730</v>
      </c>
      <c r="I8" s="80">
        <v>0</v>
      </c>
      <c r="J8" s="80">
        <v>0</v>
      </c>
      <c r="K8" s="80">
        <v>54164</v>
      </c>
      <c r="L8" s="93">
        <v>307</v>
      </c>
      <c r="M8" s="81">
        <f>IFERROR(L8/K8,"-")</f>
        <v>0.0056679713462817</v>
      </c>
      <c r="N8" s="80">
        <v>4</v>
      </c>
      <c r="O8" s="80">
        <v>130</v>
      </c>
      <c r="P8" s="81">
        <f>IFERROR(N8/(L8),"-")</f>
        <v>0.013029315960912</v>
      </c>
      <c r="Q8" s="82">
        <f>IFERROR(H8/SUM(L8:L8),"-")</f>
        <v>2933.9739413681</v>
      </c>
      <c r="R8" s="83">
        <v>35</v>
      </c>
      <c r="S8" s="81">
        <f>IF(L8=0,"-",R8/L8)</f>
        <v>0.11400651465798</v>
      </c>
      <c r="T8" s="186">
        <v>1765000</v>
      </c>
      <c r="U8" s="187">
        <f>IFERROR(T8/L8,"-")</f>
        <v>5749.1856677524</v>
      </c>
      <c r="V8" s="187">
        <f>IFERROR(T8/R8,"-")</f>
        <v>50428.571428571</v>
      </c>
      <c r="W8" s="181">
        <f>SUM(T8:T8)-SUM(H8:H8)</f>
        <v>864270</v>
      </c>
      <c r="X8" s="85">
        <f>SUM(T8:T8)/SUM(H8:H8)</f>
        <v>1.9595217212705</v>
      </c>
      <c r="Y8" s="78"/>
      <c r="Z8" s="94">
        <v>5</v>
      </c>
      <c r="AA8" s="95">
        <f>IF(L8=0,"",IF(Z8=0,"",(Z8/L8)))</f>
        <v>0.01628664495114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3</v>
      </c>
      <c r="AJ8" s="101">
        <f>IF(L8=0,"",IF(AI8=0,"",(AI8/L8)))</f>
        <v>0.009771986970684</v>
      </c>
      <c r="AK8" s="100"/>
      <c r="AL8" s="102">
        <f>IFERROR(AK8/AI8,"-")</f>
        <v>0</v>
      </c>
      <c r="AM8" s="103"/>
      <c r="AN8" s="104">
        <f>IFERROR(AM8/AI8,"-")</f>
        <v>0</v>
      </c>
      <c r="AO8" s="105"/>
      <c r="AP8" s="105"/>
      <c r="AQ8" s="105"/>
      <c r="AR8" s="106">
        <v>18</v>
      </c>
      <c r="AS8" s="107">
        <f>IF(L8=0,"",IF(AR8=0,"",(AR8/L8)))</f>
        <v>0.058631921824104</v>
      </c>
      <c r="AT8" s="106"/>
      <c r="AU8" s="108">
        <f>IFERROR(AT8/AR8,"-")</f>
        <v>0</v>
      </c>
      <c r="AV8" s="109"/>
      <c r="AW8" s="110">
        <f>IFERROR(AV8/AR8,"-")</f>
        <v>0</v>
      </c>
      <c r="AX8" s="111"/>
      <c r="AY8" s="111"/>
      <c r="AZ8" s="111"/>
      <c r="BA8" s="112">
        <v>127</v>
      </c>
      <c r="BB8" s="113">
        <f>IF(L8=0,"",IF(BA8=0,"",(BA8/L8)))</f>
        <v>0.41368078175896</v>
      </c>
      <c r="BC8" s="112">
        <v>16</v>
      </c>
      <c r="BD8" s="114">
        <f>IFERROR(BC8/BA8,"-")</f>
        <v>0.1259842519685</v>
      </c>
      <c r="BE8" s="115">
        <v>193000</v>
      </c>
      <c r="BF8" s="116">
        <f>IFERROR(BE8/BA8,"-")</f>
        <v>1519.6850393701</v>
      </c>
      <c r="BG8" s="117">
        <v>8</v>
      </c>
      <c r="BH8" s="117">
        <v>2</v>
      </c>
      <c r="BI8" s="117">
        <v>6</v>
      </c>
      <c r="BJ8" s="119">
        <v>107</v>
      </c>
      <c r="BK8" s="120">
        <f>IF(L8=0,"",IF(BJ8=0,"",(BJ8/L8)))</f>
        <v>0.3485342019544</v>
      </c>
      <c r="BL8" s="121">
        <v>9</v>
      </c>
      <c r="BM8" s="122">
        <f>IFERROR(BL8/BJ8,"-")</f>
        <v>0.08411214953271</v>
      </c>
      <c r="BN8" s="123">
        <v>66000</v>
      </c>
      <c r="BO8" s="124">
        <f>IFERROR(BN8/BJ8,"-")</f>
        <v>616.82242990654</v>
      </c>
      <c r="BP8" s="125">
        <v>4</v>
      </c>
      <c r="BQ8" s="125">
        <v>2</v>
      </c>
      <c r="BR8" s="125">
        <v>3</v>
      </c>
      <c r="BS8" s="126">
        <v>37</v>
      </c>
      <c r="BT8" s="127">
        <f>IF(L8=0,"",IF(BS8=0,"",(BS8/L8)))</f>
        <v>0.12052117263844</v>
      </c>
      <c r="BU8" s="128">
        <v>8</v>
      </c>
      <c r="BV8" s="129">
        <f>IFERROR(BU8/BS8,"-")</f>
        <v>0.21621621621622</v>
      </c>
      <c r="BW8" s="130">
        <v>1369000</v>
      </c>
      <c r="BX8" s="131">
        <f>IFERROR(BW8/BS8,"-")</f>
        <v>37000</v>
      </c>
      <c r="BY8" s="132">
        <v>2</v>
      </c>
      <c r="BZ8" s="132">
        <v>2</v>
      </c>
      <c r="CA8" s="132">
        <v>4</v>
      </c>
      <c r="CB8" s="133">
        <v>10</v>
      </c>
      <c r="CC8" s="134">
        <f>IF(L8=0,"",IF(CB8=0,"",(CB8/L8)))</f>
        <v>0.03257328990228</v>
      </c>
      <c r="CD8" s="135">
        <v>2</v>
      </c>
      <c r="CE8" s="136">
        <f>IFERROR(CD8/CB8,"-")</f>
        <v>0.2</v>
      </c>
      <c r="CF8" s="137">
        <v>137000</v>
      </c>
      <c r="CG8" s="138">
        <f>IFERROR(CF8/CB8,"-")</f>
        <v>13700</v>
      </c>
      <c r="CH8" s="139">
        <v>1</v>
      </c>
      <c r="CI8" s="139"/>
      <c r="CJ8" s="139">
        <v>1</v>
      </c>
      <c r="CK8" s="140">
        <v>35</v>
      </c>
      <c r="CL8" s="141">
        <v>1765000</v>
      </c>
      <c r="CM8" s="141">
        <v>1293000</v>
      </c>
      <c r="CN8" s="141">
        <v>6000</v>
      </c>
      <c r="CO8" s="142" t="str">
        <f>IF(AND(CM8=0,CN8=0),"",IF(AND(CM8&lt;=100000,CN8&lt;=100000),"",IF(CM8/CL8&gt;0.7,"男高",IF(CN8/CL8&gt;0.7,"女高",""))))</f>
        <v>男高</v>
      </c>
    </row>
    <row r="9" spans="1:95">
      <c r="A9" s="79">
        <f>X9</f>
        <v>0.78647591796056</v>
      </c>
      <c r="B9" s="189" t="s">
        <v>168</v>
      </c>
      <c r="C9" s="189" t="s">
        <v>153</v>
      </c>
      <c r="D9" s="189" t="s">
        <v>141</v>
      </c>
      <c r="E9" s="189" t="s">
        <v>164</v>
      </c>
      <c r="F9" s="89" t="s">
        <v>169</v>
      </c>
      <c r="G9" s="89" t="s">
        <v>144</v>
      </c>
      <c r="H9" s="181">
        <v>1089671</v>
      </c>
      <c r="I9" s="80">
        <v>0</v>
      </c>
      <c r="J9" s="80">
        <v>0</v>
      </c>
      <c r="K9" s="80">
        <v>28455</v>
      </c>
      <c r="L9" s="93">
        <v>455</v>
      </c>
      <c r="M9" s="81">
        <f>IFERROR(L9/K9,"-")</f>
        <v>0.015990159901599</v>
      </c>
      <c r="N9" s="80">
        <v>7</v>
      </c>
      <c r="O9" s="80">
        <v>186</v>
      </c>
      <c r="P9" s="81">
        <f>IFERROR(N9/(L9),"-")</f>
        <v>0.015384615384615</v>
      </c>
      <c r="Q9" s="82">
        <f>IFERROR(H9/SUM(L9:L9),"-")</f>
        <v>2394.8813186813</v>
      </c>
      <c r="R9" s="83">
        <v>46</v>
      </c>
      <c r="S9" s="81">
        <f>IF(L9=0,"-",R9/L9)</f>
        <v>0.1010989010989</v>
      </c>
      <c r="T9" s="186">
        <v>857000</v>
      </c>
      <c r="U9" s="187">
        <f>IFERROR(T9/L9,"-")</f>
        <v>1883.5164835165</v>
      </c>
      <c r="V9" s="187">
        <f>IFERROR(T9/R9,"-")</f>
        <v>18630.434782609</v>
      </c>
      <c r="W9" s="181">
        <f>SUM(T9:T9)-SUM(H9:H9)</f>
        <v>-232671</v>
      </c>
      <c r="X9" s="85">
        <f>SUM(T9:T9)/SUM(H9:H9)</f>
        <v>0.78647591796056</v>
      </c>
      <c r="Y9" s="78"/>
      <c r="Z9" s="94">
        <v>20</v>
      </c>
      <c r="AA9" s="95">
        <f>IF(L9=0,"",IF(Z9=0,"",(Z9/L9)))</f>
        <v>0.043956043956044</v>
      </c>
      <c r="AB9" s="94"/>
      <c r="AC9" s="96">
        <f>IFERROR(AB9/Z9,"-")</f>
        <v>0</v>
      </c>
      <c r="AD9" s="97"/>
      <c r="AE9" s="98">
        <f>IFERROR(AD9/Z9,"-")</f>
        <v>0</v>
      </c>
      <c r="AF9" s="99"/>
      <c r="AG9" s="99"/>
      <c r="AH9" s="99"/>
      <c r="AI9" s="100">
        <v>50</v>
      </c>
      <c r="AJ9" s="101">
        <f>IF(L9=0,"",IF(AI9=0,"",(AI9/L9)))</f>
        <v>0.10989010989011</v>
      </c>
      <c r="AK9" s="100">
        <v>2</v>
      </c>
      <c r="AL9" s="102">
        <f>IFERROR(AK9/AI9,"-")</f>
        <v>0.04</v>
      </c>
      <c r="AM9" s="103">
        <v>12000</v>
      </c>
      <c r="AN9" s="104">
        <f>IFERROR(AM9/AI9,"-")</f>
        <v>240</v>
      </c>
      <c r="AO9" s="105">
        <v>1</v>
      </c>
      <c r="AP9" s="105"/>
      <c r="AQ9" s="105">
        <v>1</v>
      </c>
      <c r="AR9" s="106">
        <v>38</v>
      </c>
      <c r="AS9" s="107">
        <f>IF(L9=0,"",IF(AR9=0,"",(AR9/L9)))</f>
        <v>0.083516483516484</v>
      </c>
      <c r="AT9" s="106">
        <v>2</v>
      </c>
      <c r="AU9" s="108">
        <f>IFERROR(AT9/AR9,"-")</f>
        <v>0.052631578947368</v>
      </c>
      <c r="AV9" s="109">
        <v>11000</v>
      </c>
      <c r="AW9" s="110">
        <f>IFERROR(AV9/AR9,"-")</f>
        <v>289.47368421053</v>
      </c>
      <c r="AX9" s="111">
        <v>1</v>
      </c>
      <c r="AY9" s="111">
        <v>1</v>
      </c>
      <c r="AZ9" s="111"/>
      <c r="BA9" s="112">
        <v>104</v>
      </c>
      <c r="BB9" s="113">
        <f>IF(L9=0,"",IF(BA9=0,"",(BA9/L9)))</f>
        <v>0.22857142857143</v>
      </c>
      <c r="BC9" s="112">
        <v>8</v>
      </c>
      <c r="BD9" s="114">
        <f>IFERROR(BC9/BA9,"-")</f>
        <v>0.076923076923077</v>
      </c>
      <c r="BE9" s="115">
        <v>275000</v>
      </c>
      <c r="BF9" s="116">
        <f>IFERROR(BE9/BA9,"-")</f>
        <v>2644.2307692308</v>
      </c>
      <c r="BG9" s="117">
        <v>4</v>
      </c>
      <c r="BH9" s="117">
        <v>2</v>
      </c>
      <c r="BI9" s="117">
        <v>2</v>
      </c>
      <c r="BJ9" s="119">
        <v>166</v>
      </c>
      <c r="BK9" s="120">
        <f>IF(L9=0,"",IF(BJ9=0,"",(BJ9/L9)))</f>
        <v>0.36483516483516</v>
      </c>
      <c r="BL9" s="121">
        <v>19</v>
      </c>
      <c r="BM9" s="122">
        <f>IFERROR(BL9/BJ9,"-")</f>
        <v>0.1144578313253</v>
      </c>
      <c r="BN9" s="123">
        <v>255000</v>
      </c>
      <c r="BO9" s="124">
        <f>IFERROR(BN9/BJ9,"-")</f>
        <v>1536.1445783133</v>
      </c>
      <c r="BP9" s="125">
        <v>10</v>
      </c>
      <c r="BQ9" s="125">
        <v>3</v>
      </c>
      <c r="BR9" s="125">
        <v>6</v>
      </c>
      <c r="BS9" s="126">
        <v>66</v>
      </c>
      <c r="BT9" s="127">
        <f>IF(L9=0,"",IF(BS9=0,"",(BS9/L9)))</f>
        <v>0.14505494505495</v>
      </c>
      <c r="BU9" s="128">
        <v>12</v>
      </c>
      <c r="BV9" s="129">
        <f>IFERROR(BU9/BS9,"-")</f>
        <v>0.18181818181818</v>
      </c>
      <c r="BW9" s="130">
        <v>294000</v>
      </c>
      <c r="BX9" s="131">
        <f>IFERROR(BW9/BS9,"-")</f>
        <v>4454.5454545455</v>
      </c>
      <c r="BY9" s="132">
        <v>1</v>
      </c>
      <c r="BZ9" s="132">
        <v>2</v>
      </c>
      <c r="CA9" s="132">
        <v>9</v>
      </c>
      <c r="CB9" s="133">
        <v>11</v>
      </c>
      <c r="CC9" s="134">
        <f>IF(L9=0,"",IF(CB9=0,"",(CB9/L9)))</f>
        <v>0.024175824175824</v>
      </c>
      <c r="CD9" s="135">
        <v>3</v>
      </c>
      <c r="CE9" s="136">
        <f>IFERROR(CD9/CB9,"-")</f>
        <v>0.27272727272727</v>
      </c>
      <c r="CF9" s="137">
        <v>10000</v>
      </c>
      <c r="CG9" s="138">
        <f>IFERROR(CF9/CB9,"-")</f>
        <v>909.09090909091</v>
      </c>
      <c r="CH9" s="139">
        <v>2</v>
      </c>
      <c r="CI9" s="139">
        <v>1</v>
      </c>
      <c r="CJ9" s="139"/>
      <c r="CK9" s="140">
        <v>46</v>
      </c>
      <c r="CL9" s="141">
        <v>857000</v>
      </c>
      <c r="CM9" s="141">
        <v>207000</v>
      </c>
      <c r="CN9" s="141">
        <v>9000</v>
      </c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170</v>
      </c>
      <c r="G12" s="40"/>
      <c r="H12" s="184"/>
      <c r="I12" s="41">
        <f>SUM(I6:I11)</f>
        <v>0</v>
      </c>
      <c r="J12" s="41">
        <f>SUM(J6:J11)</f>
        <v>0</v>
      </c>
      <c r="K12" s="41">
        <f>SUM(K6:K11)</f>
        <v>484931</v>
      </c>
      <c r="L12" s="41">
        <f>SUM(L6:L11)</f>
        <v>4024</v>
      </c>
      <c r="M12" s="42">
        <f>IFERROR(L12/K12,"-")</f>
        <v>0.0082980877691878</v>
      </c>
      <c r="N12" s="77">
        <f>SUM(N6:N11)</f>
        <v>107</v>
      </c>
      <c r="O12" s="77">
        <f>SUM(O6:O11)</f>
        <v>1689</v>
      </c>
      <c r="P12" s="42">
        <f>IFERROR(N12/L12,"-")</f>
        <v>0.026590457256461</v>
      </c>
      <c r="Q12" s="43">
        <f>IFERROR(H12/L12,"-")</f>
        <v>0</v>
      </c>
      <c r="R12" s="44">
        <f>SUM(R6:R11)</f>
        <v>454</v>
      </c>
      <c r="S12" s="42">
        <f>IFERROR(R12/L12,"-")</f>
        <v>0.11282306163022</v>
      </c>
      <c r="T12" s="184">
        <f>SUM(T6:T11)</f>
        <v>27533458</v>
      </c>
      <c r="U12" s="184">
        <f>IFERROR(T12/L12,"-")</f>
        <v>6842.3106361829</v>
      </c>
      <c r="V12" s="184">
        <f>IFERROR(T12/R12,"-")</f>
        <v>60646.383259912</v>
      </c>
      <c r="W12" s="184">
        <f>T12-H12</f>
        <v>27533458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171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136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172</v>
      </c>
      <c r="C6" s="189" t="s">
        <v>153</v>
      </c>
      <c r="D6" s="189" t="s">
        <v>173</v>
      </c>
      <c r="E6" s="189" t="s">
        <v>174</v>
      </c>
      <c r="F6" s="89" t="s">
        <v>175</v>
      </c>
      <c r="G6" s="89" t="s">
        <v>144</v>
      </c>
      <c r="H6" s="181">
        <v>0</v>
      </c>
      <c r="I6" s="80">
        <v>0</v>
      </c>
      <c r="J6" s="80">
        <v>0</v>
      </c>
      <c r="K6" s="80">
        <v>0</v>
      </c>
      <c r="L6" s="93">
        <v>5</v>
      </c>
      <c r="M6" s="81" t="str">
        <f>IFERROR(L6/K6,"-")</f>
        <v>-</v>
      </c>
      <c r="N6" s="80">
        <v>0</v>
      </c>
      <c r="O6" s="80">
        <v>2</v>
      </c>
      <c r="P6" s="81">
        <f>IFERROR(N6/(L6),"-")</f>
        <v>0</v>
      </c>
      <c r="Q6" s="82">
        <f>IFERROR(H6/SUM(L6:L6),"-")</f>
        <v>0</v>
      </c>
      <c r="R6" s="83">
        <v>1</v>
      </c>
      <c r="S6" s="81">
        <f>IF(L6=0,"-",R6/L6)</f>
        <v>0.2</v>
      </c>
      <c r="T6" s="186">
        <v>19200</v>
      </c>
      <c r="U6" s="187">
        <f>IFERROR(T6/L6,"-")</f>
        <v>3840</v>
      </c>
      <c r="V6" s="187">
        <f>IFERROR(T6/R6,"-")</f>
        <v>19200</v>
      </c>
      <c r="W6" s="181">
        <f>SUM(T6:T6)-SUM(H6:H6)</f>
        <v>19200</v>
      </c>
      <c r="X6" s="85" t="str">
        <f>SUM(T6:T6)/SUM(H6:H6)</f>
        <v>0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2</v>
      </c>
      <c r="AJ6" s="101">
        <f>IF(L6=0,"",IF(AI6=0,"",(AI6/L6)))</f>
        <v>0.4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2</v>
      </c>
      <c r="AS6" s="107">
        <f>IF(L6=0,"",IF(AR6=0,"",(AR6/L6)))</f>
        <v>0.4</v>
      </c>
      <c r="AT6" s="106">
        <v>1</v>
      </c>
      <c r="AU6" s="108">
        <f>IFERROR(AT6/AR6,"-")</f>
        <v>0.5</v>
      </c>
      <c r="AV6" s="109">
        <v>19200</v>
      </c>
      <c r="AW6" s="110">
        <f>IFERROR(AV6/AR6,"-")</f>
        <v>9600</v>
      </c>
      <c r="AX6" s="111"/>
      <c r="AY6" s="111"/>
      <c r="AZ6" s="111">
        <v>1</v>
      </c>
      <c r="BA6" s="112">
        <v>1</v>
      </c>
      <c r="BB6" s="113">
        <f>IF(L6=0,"",IF(BA6=0,"",(BA6/L6)))</f>
        <v>0.2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1</v>
      </c>
      <c r="CL6" s="141">
        <v>19200</v>
      </c>
      <c r="CM6" s="141">
        <v>19200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176</v>
      </c>
      <c r="C7" s="189" t="s">
        <v>153</v>
      </c>
      <c r="D7" s="189" t="s">
        <v>173</v>
      </c>
      <c r="E7" s="189" t="s">
        <v>174</v>
      </c>
      <c r="F7" s="89" t="s">
        <v>177</v>
      </c>
      <c r="G7" s="89" t="s">
        <v>144</v>
      </c>
      <c r="H7" s="181">
        <v>0</v>
      </c>
      <c r="I7" s="80">
        <v>0</v>
      </c>
      <c r="J7" s="80">
        <v>0</v>
      </c>
      <c r="K7" s="80">
        <v>0</v>
      </c>
      <c r="L7" s="93">
        <v>50</v>
      </c>
      <c r="M7" s="81" t="str">
        <f>IFERROR(L7/K7,"-")</f>
        <v>-</v>
      </c>
      <c r="N7" s="80">
        <v>0</v>
      </c>
      <c r="O7" s="80">
        <v>8</v>
      </c>
      <c r="P7" s="81">
        <f>IFERROR(N7/(L7),"-")</f>
        <v>0</v>
      </c>
      <c r="Q7" s="82">
        <f>IFERROR(H7/SUM(L7:L7),"-")</f>
        <v>0</v>
      </c>
      <c r="R7" s="83">
        <v>0</v>
      </c>
      <c r="S7" s="81">
        <f>IF(L7=0,"-",R7/L7)</f>
        <v>0</v>
      </c>
      <c r="T7" s="186"/>
      <c r="U7" s="187">
        <f>IFERROR(T7/L7,"-")</f>
        <v>0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>
        <v>10</v>
      </c>
      <c r="AA7" s="95">
        <f>IF(L7=0,"",IF(Z7=0,"",(Z7/L7)))</f>
        <v>0.2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19</v>
      </c>
      <c r="AJ7" s="101">
        <f>IF(L7=0,"",IF(AI7=0,"",(AI7/L7)))</f>
        <v>0.38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7</v>
      </c>
      <c r="AS7" s="107">
        <f>IF(L7=0,"",IF(AR7=0,"",(AR7/L7)))</f>
        <v>0.14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11</v>
      </c>
      <c r="BB7" s="113">
        <f>IF(L7=0,"",IF(BA7=0,"",(BA7/L7)))</f>
        <v>0.22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>
        <v>2</v>
      </c>
      <c r="BK7" s="120">
        <f>IF(L7=0,"",IF(BJ7=0,"",(BJ7/L7)))</f>
        <v>0.04</v>
      </c>
      <c r="BL7" s="121"/>
      <c r="BM7" s="122">
        <f>IFERROR(BL7/BJ7,"-")</f>
        <v>0</v>
      </c>
      <c r="BN7" s="123"/>
      <c r="BO7" s="124">
        <f>IFERROR(BN7/BJ7,"-")</f>
        <v>0</v>
      </c>
      <c r="BP7" s="125"/>
      <c r="BQ7" s="125"/>
      <c r="BR7" s="125"/>
      <c r="BS7" s="126">
        <v>1</v>
      </c>
      <c r="BT7" s="127">
        <f>IF(L7=0,"",IF(BS7=0,"",(BS7/L7)))</f>
        <v>0.02</v>
      </c>
      <c r="BU7" s="128"/>
      <c r="BV7" s="129">
        <f>IFERROR(BU7/BS7,"-")</f>
        <v>0</v>
      </c>
      <c r="BW7" s="130"/>
      <c r="BX7" s="131">
        <f>IFERROR(BW7/BS7,"-")</f>
        <v>0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178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55</v>
      </c>
      <c r="M10" s="42" t="str">
        <f>IFERROR(L10/K10,"-")</f>
        <v>-</v>
      </c>
      <c r="N10" s="77">
        <f>SUM(N6:N9)</f>
        <v>0</v>
      </c>
      <c r="O10" s="77">
        <f>SUM(O6:O9)</f>
        <v>10</v>
      </c>
      <c r="P10" s="42">
        <f>IFERROR(N10/L10,"-")</f>
        <v>0</v>
      </c>
      <c r="Q10" s="43">
        <f>IFERROR(H10/L10,"-")</f>
        <v>0</v>
      </c>
      <c r="R10" s="44">
        <f>SUM(R6:R9)</f>
        <v>1</v>
      </c>
      <c r="S10" s="42">
        <f>IFERROR(R10/L10,"-")</f>
        <v>0.018181818181818</v>
      </c>
      <c r="T10" s="184">
        <f>SUM(T6:T9)</f>
        <v>19200</v>
      </c>
      <c r="U10" s="184">
        <f>IFERROR(T10/L10,"-")</f>
        <v>349.09090909091</v>
      </c>
      <c r="V10" s="184">
        <f>IFERROR(T10/R10,"-")</f>
        <v>19200</v>
      </c>
      <c r="W10" s="184">
        <f>T10-H10</f>
        <v>19200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