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<sst xmlns="http://schemas.openxmlformats.org/spreadsheetml/2006/main" uniqueCount="209">
  <si>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</si>
  <si>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</si>
  <si>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</si>
  <si>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</si>
  <si>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</si>
  <si>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</si>
  <si>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</si>
  <si>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</si>
  <si>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</si>
  <si>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</si>
  <si>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</si>
  <si>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</si>
  <si>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</si>
  <si>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</si>
  <si>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</si>
  <si>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</si>
  <si>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</si>
  <si>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</si>
  <si>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</si>
  <si>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</si>
  <si>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</si>
  <si>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</si>
  <si>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</si>
  <si>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</si>
  <si>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</si>
  <si>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</si>
  <si>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</si>
  <si>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</si>
  <si>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</si>
  <si>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</si>
  <si>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</si>
  <si>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</si>
  <si>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</si>
  <si>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</si>
  <si>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</si>
  <si>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</si>
  <si>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</si>
  <si>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</si>
  <si>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</si>
  <si>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</si>
  <si>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</si>
  <si>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</si>
  <si>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</si>
  <si>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</si>
  <si>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</si>
  <si>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</si>
  <si>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</si>
  <si>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</si>
  <si>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</si>
  <si>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</si>
  <si>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</si>
  <si>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</si>
  <si>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</si>
  <si>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</si>
  <si>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</si>
  <si>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</si>
  <si>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</si>
  <si>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sms_w600</t>
  </si>
  <si>
    <t>インターカラー</t>
  </si>
  <si>
    <t>デリヘル版2（妃ひかり）</t>
  </si>
  <si>
    <t>学生いません！ギャルもいません！熟女！熟女！熟女！熟女！</t>
  </si>
  <si>
    <t>i38</t>
  </si>
  <si>
    <t>スポニチ関東</t>
  </si>
  <si>
    <t>4C終面全5段</t>
  </si>
  <si>
    <t>1月10日(日)</t>
  </si>
  <si>
    <t>sms_w601</t>
  </si>
  <si>
    <t>スポニチ関西</t>
  </si>
  <si>
    <t>sms_w602</t>
  </si>
  <si>
    <t>スポニチ西部</t>
  </si>
  <si>
    <t>sms_w603</t>
  </si>
  <si>
    <t>スポニチ北海道</t>
  </si>
  <si>
    <t>smss2282</t>
  </si>
  <si>
    <t>(空電共通)</t>
  </si>
  <si>
    <t>空電</t>
  </si>
  <si>
    <t>空電(共通)</t>
  </si>
  <si>
    <t>sms_w604</t>
  </si>
  <si>
    <t>右女3（妃ひかり）</t>
  </si>
  <si>
    <t>70歳までの出会いリクルート</t>
  </si>
  <si>
    <t>サンスポ関西</t>
  </si>
  <si>
    <t>1月23日(土)</t>
  </si>
  <si>
    <t>smss2283</t>
  </si>
  <si>
    <t>sms_w605</t>
  </si>
  <si>
    <t>黒：C版（推川ゆうり）</t>
  </si>
  <si>
    <t>求む50歳以上の女性と</t>
  </si>
  <si>
    <t>GOGO(i31)</t>
  </si>
  <si>
    <t>サンスポ関東</t>
  </si>
  <si>
    <t>全5段</t>
  </si>
  <si>
    <t>smss2284</t>
  </si>
  <si>
    <t>sms_w606</t>
  </si>
  <si>
    <t>右女3（推川ゆうり）</t>
  </si>
  <si>
    <t>i34</t>
  </si>
  <si>
    <t>1月31日(日)</t>
  </si>
  <si>
    <t>smss2285</t>
  </si>
  <si>
    <t>sms_w607</t>
  </si>
  <si>
    <t>記事風版（推川ゆうり）</t>
  </si>
  <si>
    <t>(新txt)もう50代の熟女だけど</t>
  </si>
  <si>
    <t>4C半5段</t>
  </si>
  <si>
    <t>1月16日(土)</t>
  </si>
  <si>
    <t>smss2286</t>
  </si>
  <si>
    <t>sms_w608</t>
  </si>
  <si>
    <t>４コマ漫画版（推川ゆうり）</t>
  </si>
  <si>
    <t>smss2287</t>
  </si>
  <si>
    <t>sms_w609</t>
  </si>
  <si>
    <t>九スポ</t>
  </si>
  <si>
    <t>記事枠</t>
  </si>
  <si>
    <t>1月24日(日)</t>
  </si>
  <si>
    <t>smss2292</t>
  </si>
  <si>
    <t>新聞 TOTAL</t>
  </si>
  <si>
    <t>●雑誌 広告</t>
  </si>
  <si>
    <t>sms_w599</t>
  </si>
  <si>
    <t>リイド社</t>
  </si>
  <si>
    <t>1604FLASH（妃ひかり）</t>
  </si>
  <si>
    <t>恥ずかしい訳ありサイト(サブ：男性が足りてないんです)</t>
  </si>
  <si>
    <t>コミック乱</t>
  </si>
  <si>
    <t>1C2P</t>
  </si>
  <si>
    <t>1月27日(水)</t>
  </si>
  <si>
    <t>smss2281</t>
  </si>
  <si>
    <t>sms_a1052</t>
  </si>
  <si>
    <t>アドライヴ</t>
  </si>
  <si>
    <t>徳間書店</t>
  </si>
  <si>
    <t>DVD4コマ_DVDとは違います</t>
  </si>
  <si>
    <t>アサヒ芸能.1W火</t>
  </si>
  <si>
    <t>DVD袋裏4C</t>
  </si>
  <si>
    <t>1月04日(月)</t>
  </si>
  <si>
    <t>smss2273</t>
  </si>
  <si>
    <t>sms_a1055</t>
  </si>
  <si>
    <t>大洋図書</t>
  </si>
  <si>
    <t>2P逆ナンインタビュー版_アイ(広瀬さん)</t>
  </si>
  <si>
    <t>実話ナックルズ ウルトラストロング</t>
  </si>
  <si>
    <t>1月15日(金)</t>
  </si>
  <si>
    <t>smss2277</t>
  </si>
  <si>
    <t>sms_a1051</t>
  </si>
  <si>
    <t>コアマガジン</t>
  </si>
  <si>
    <t>5P風俗(妃さん)</t>
  </si>
  <si>
    <t>実話BUNKAタブー</t>
  </si>
  <si>
    <t>1C5P</t>
  </si>
  <si>
    <t>smss2265</t>
  </si>
  <si>
    <t>sms_a1056</t>
  </si>
  <si>
    <t>5P元祖（妃さん）</t>
  </si>
  <si>
    <t>臨増ナックルズDX</t>
  </si>
  <si>
    <t>1月22日(金)</t>
  </si>
  <si>
    <t>smss2278</t>
  </si>
  <si>
    <t>sms_a1053</t>
  </si>
  <si>
    <t>楽楽出版</t>
  </si>
  <si>
    <t>EXCITING MAX!DELUXE 特別総集編2021早春特大号</t>
  </si>
  <si>
    <t>1月29日(金)</t>
  </si>
  <si>
    <t>smss2274</t>
  </si>
  <si>
    <t>雑誌 TOTAL</t>
  </si>
  <si>
    <t>●DVD 広告</t>
  </si>
  <si>
    <t>sms_a1057</t>
  </si>
  <si>
    <t>三和出版</t>
  </si>
  <si>
    <t>DVD漫画まさお</t>
  </si>
  <si>
    <t>A4変形判、CVS日版PB、980円、4c64P、10万部</t>
  </si>
  <si>
    <t>mv20i</t>
  </si>
  <si>
    <t>人妻日和</t>
  </si>
  <si>
    <t>DVD袋表4C</t>
  </si>
  <si>
    <t>1月28日(木)</t>
  </si>
  <si>
    <t>smss2279</t>
  </si>
  <si>
    <t>sms_a1058</t>
  </si>
  <si>
    <t>DVD4コマ</t>
  </si>
  <si>
    <t>A4変形判、ＣＶＳフル、860円、4c56P+1c32P</t>
  </si>
  <si>
    <t>MEN'S DVD</t>
  </si>
  <si>
    <t>DVD貼付け面4C1/3P</t>
  </si>
  <si>
    <t>smss2280</t>
  </si>
  <si>
    <t>DVD TOTAL</t>
  </si>
  <si>
    <t>●アフィリエイト 広告</t>
  </si>
  <si>
    <t>UA</t>
  </si>
  <si>
    <t>AF単価</t>
  </si>
  <si>
    <t>20歳以上</t>
  </si>
  <si>
    <t>sms_frk008</t>
  </si>
  <si>
    <t>ファーストアール</t>
  </si>
  <si>
    <t>SP</t>
  </si>
  <si>
    <t>i31</t>
  </si>
  <si>
    <t>おまたせアプリランキング</t>
  </si>
  <si>
    <t>1/1～1/31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</si>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</sst>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0.31857571428571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128</v>
      </c>
      <c r="O6" s="91">
        <v>13</v>
      </c>
      <c r="P6" s="92">
        <v>2</v>
      </c>
      <c r="Q6" s="93">
        <f>O6+P6</f>
        <v>15</v>
      </c>
      <c r="R6" s="81">
        <f>IFERROR(Q6/N6,"-")</f>
        <v>0.1171875</v>
      </c>
      <c r="S6" s="80">
        <v>0</v>
      </c>
      <c r="T6" s="80">
        <v>3</v>
      </c>
      <c r="U6" s="81">
        <f>IFERROR(T6/(Q6),"-")</f>
        <v>0.2</v>
      </c>
      <c r="V6" s="82">
        <f>IFERROR(K6/SUM(Q6:Q10),"-")</f>
        <v>10294.117647059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SUM(Y6:Y10)-SUM(K6:K10)</f>
        <v>-476997</v>
      </c>
      <c r="AC6" s="85">
        <f>SUM(Y6:Y10)/SUM(K6:K10)</f>
        <v>0.31857571428571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0.066666666666667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0.26666666666667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0.066666666666667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120</v>
      </c>
      <c r="O7" s="91">
        <v>19</v>
      </c>
      <c r="P7" s="92">
        <v>0</v>
      </c>
      <c r="Q7" s="93">
        <f>O7+P7</f>
        <v>19</v>
      </c>
      <c r="R7" s="81">
        <f>IFERROR(Q7/N7,"-")</f>
        <v>0.15833333333333</v>
      </c>
      <c r="S7" s="80">
        <v>0</v>
      </c>
      <c r="T7" s="80">
        <v>6</v>
      </c>
      <c r="U7" s="81">
        <f>IFERROR(T7/(Q7),"-")</f>
        <v>0.31578947368421</v>
      </c>
      <c r="V7" s="82"/>
      <c r="W7" s="83">
        <v>2</v>
      </c>
      <c r="X7" s="81">
        <f>IF(Q7=0,"-",W7/Q7)</f>
        <v>0.10526315789474</v>
      </c>
      <c r="Y7" s="186">
        <v>81000</v>
      </c>
      <c r="Z7" s="187">
        <f>IFERROR(Y7/Q7,"-")</f>
        <v>4263.1578947368</v>
      </c>
      <c r="AA7" s="187">
        <f>IFERROR(Y7/W7,"-")</f>
        <v>40500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0.052631578947368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0.052631578947368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6</v>
      </c>
      <c r="BG7" s="113">
        <f>IF(Q7=0,"",IF(BF7=0,"",(BF7/Q7)))</f>
        <v>0.31578947368421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0.36842105263158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0.21052631578947</v>
      </c>
      <c r="BZ7" s="128">
        <v>2</v>
      </c>
      <c r="CA7" s="129">
        <f>IFERROR(BZ7/BX7,"-")</f>
        <v>0.5</v>
      </c>
      <c r="CB7" s="130">
        <v>81000</v>
      </c>
      <c r="CC7" s="131">
        <f>IFERROR(CB7/BX7,"-")</f>
        <v>20250</v>
      </c>
      <c r="CD7" s="132">
        <v>1</v>
      </c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81000</v>
      </c>
      <c r="CR7" s="141">
        <v>80000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26</v>
      </c>
      <c r="O8" s="91">
        <v>4</v>
      </c>
      <c r="P8" s="92">
        <v>0</v>
      </c>
      <c r="Q8" s="93">
        <f>O8+P8</f>
        <v>4</v>
      </c>
      <c r="R8" s="81">
        <f>IFERROR(Q8/N8,"-")</f>
        <v>0.15384615384615</v>
      </c>
      <c r="S8" s="80">
        <v>0</v>
      </c>
      <c r="T8" s="80">
        <v>1</v>
      </c>
      <c r="U8" s="81">
        <f>IFERROR(T8/(Q8),"-")</f>
        <v>0.25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0.75</v>
      </c>
      <c r="BQ8" s="121">
        <v>1</v>
      </c>
      <c r="BR8" s="122">
        <f>IFERROR(BQ8/BO8,"-")</f>
        <v>0.33333333333333</v>
      </c>
      <c r="BS8" s="123">
        <v>5000</v>
      </c>
      <c r="BT8" s="124">
        <f>IFERROR(BS8/BO8,"-")</f>
        <v>1666.6666666667</v>
      </c>
      <c r="BU8" s="125">
        <v>1</v>
      </c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43</v>
      </c>
      <c r="O9" s="91">
        <v>4</v>
      </c>
      <c r="P9" s="92">
        <v>0</v>
      </c>
      <c r="Q9" s="93">
        <f>O9+P9</f>
        <v>4</v>
      </c>
      <c r="R9" s="81">
        <f>IFERROR(Q9/N9,"-")</f>
        <v>0.093023255813953</v>
      </c>
      <c r="S9" s="80">
        <v>0</v>
      </c>
      <c r="T9" s="80">
        <v>1</v>
      </c>
      <c r="U9" s="81">
        <f>IFERROR(T9/(Q9),"-")</f>
        <v>0.25</v>
      </c>
      <c r="V9" s="82"/>
      <c r="W9" s="83">
        <v>1</v>
      </c>
      <c r="X9" s="81">
        <f>IF(Q9=0,"-",W9/Q9)</f>
        <v>0.25</v>
      </c>
      <c r="Y9" s="186">
        <v>4000</v>
      </c>
      <c r="Z9" s="187">
        <f>IFERROR(Y9/Q9,"-")</f>
        <v>1000</v>
      </c>
      <c r="AA9" s="187">
        <f>IFERROR(Y9/W9,"-")</f>
        <v>4000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0.25</v>
      </c>
      <c r="AP9" s="100">
        <v>1</v>
      </c>
      <c r="AQ9" s="102">
        <f>IFERROR(AP9/AN9,"-")</f>
        <v>1</v>
      </c>
      <c r="AR9" s="103">
        <v>4000</v>
      </c>
      <c r="AS9" s="104">
        <f>IFERROR(AR9/AN9,"-")</f>
        <v>4000</v>
      </c>
      <c r="AT9" s="105"/>
      <c r="AU9" s="105">
        <v>1</v>
      </c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0.25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4000</v>
      </c>
      <c r="CR9" s="141">
        <v>4000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61</v>
      </c>
      <c r="O10" s="91">
        <v>26</v>
      </c>
      <c r="P10" s="92">
        <v>0</v>
      </c>
      <c r="Q10" s="93">
        <f>O10+P10</f>
        <v>26</v>
      </c>
      <c r="R10" s="81">
        <f>IFERROR(Q10/N10,"-")</f>
        <v>0.42622950819672</v>
      </c>
      <c r="S10" s="80">
        <v>1</v>
      </c>
      <c r="T10" s="80">
        <v>5</v>
      </c>
      <c r="U10" s="81">
        <f>IFERROR(T10/(Q10),"-")</f>
        <v>0.19230769230769</v>
      </c>
      <c r="V10" s="82"/>
      <c r="W10" s="83">
        <v>4</v>
      </c>
      <c r="X10" s="81">
        <f>IF(Q10=0,"-",W10/Q10)</f>
        <v>0.15384615384615</v>
      </c>
      <c r="Y10" s="186">
        <v>138003</v>
      </c>
      <c r="Z10" s="187">
        <f>IFERROR(Y10/Q10,"-")</f>
        <v>5307.8076923077</v>
      </c>
      <c r="AA10" s="187">
        <f>IFERROR(Y10/W10,"-")</f>
        <v>34500.75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0.076923076923077</v>
      </c>
      <c r="AP10" s="100">
        <v>1</v>
      </c>
      <c r="AQ10" s="102">
        <f>IFERROR(AP10/AN10,"-")</f>
        <v>0.5</v>
      </c>
      <c r="AR10" s="103">
        <v>3000</v>
      </c>
      <c r="AS10" s="104">
        <f>IFERROR(AR10/AN10,"-")</f>
        <v>1500</v>
      </c>
      <c r="AT10" s="105">
        <v>1</v>
      </c>
      <c r="AU10" s="105"/>
      <c r="AV10" s="105"/>
      <c r="AW10" s="106">
        <v>1</v>
      </c>
      <c r="AX10" s="107">
        <f>IF(Q10=0,"",IF(AW10=0,"",(AW10/Q10)))</f>
        <v>0.038461538461538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0.11538461538462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0.30769230769231</v>
      </c>
      <c r="BQ10" s="121">
        <v>3</v>
      </c>
      <c r="BR10" s="122">
        <f>IFERROR(BQ10/BO10,"-")</f>
        <v>0.375</v>
      </c>
      <c r="BS10" s="123">
        <v>69000</v>
      </c>
      <c r="BT10" s="124">
        <f>IFERROR(BS10/BO10,"-")</f>
        <v>8625</v>
      </c>
      <c r="BU10" s="125">
        <v>2</v>
      </c>
      <c r="BV10" s="125"/>
      <c r="BW10" s="125">
        <v>1</v>
      </c>
      <c r="BX10" s="126">
        <v>10</v>
      </c>
      <c r="BY10" s="127">
        <f>IF(Q10=0,"",IF(BX10=0,"",(BX10/Q10)))</f>
        <v>0.38461538461538</v>
      </c>
      <c r="BZ10" s="128">
        <v>2</v>
      </c>
      <c r="CA10" s="129">
        <f>IFERROR(BZ10/BX10,"-")</f>
        <v>0.2</v>
      </c>
      <c r="CB10" s="130">
        <v>69003</v>
      </c>
      <c r="CC10" s="131">
        <f>IFERROR(CB10/BX10,"-")</f>
        <v>6900.3</v>
      </c>
      <c r="CD10" s="132"/>
      <c r="CE10" s="132"/>
      <c r="CF10" s="132">
        <v>2</v>
      </c>
      <c r="CG10" s="133">
        <v>2</v>
      </c>
      <c r="CH10" s="134">
        <f>IF(Q10=0,"",IF(CG10=0,"",(CG10/Q10)))</f>
        <v>0.076923076923077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4</v>
      </c>
      <c r="CQ10" s="141">
        <v>138003</v>
      </c>
      <c r="CR10" s="141">
        <v>61000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0.44912280701754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191" t="s">
        <v>79</v>
      </c>
      <c r="K11" s="181">
        <v>570000</v>
      </c>
      <c r="L11" s="80">
        <v>0</v>
      </c>
      <c r="M11" s="80">
        <v>0</v>
      </c>
      <c r="N11" s="80">
        <v>74</v>
      </c>
      <c r="O11" s="91">
        <v>13</v>
      </c>
      <c r="P11" s="92">
        <v>0</v>
      </c>
      <c r="Q11" s="93">
        <f>O11+P11</f>
        <v>13</v>
      </c>
      <c r="R11" s="81">
        <f>IFERROR(Q11/N11,"-")</f>
        <v>0.17567567567568</v>
      </c>
      <c r="S11" s="80">
        <v>0</v>
      </c>
      <c r="T11" s="80">
        <v>5</v>
      </c>
      <c r="U11" s="81">
        <f>IFERROR(T11/(Q11),"-")</f>
        <v>0.38461538461538</v>
      </c>
      <c r="V11" s="82">
        <f>IFERROR(K11/SUM(Q11:Q16),"-")</f>
        <v>14250</v>
      </c>
      <c r="W11" s="83">
        <v>1</v>
      </c>
      <c r="X11" s="81">
        <f>IF(Q11=0,"-",W11/Q11)</f>
        <v>0.076923076923077</v>
      </c>
      <c r="Y11" s="186">
        <v>3000</v>
      </c>
      <c r="Z11" s="187">
        <f>IFERROR(Y11/Q11,"-")</f>
        <v>230.76923076923</v>
      </c>
      <c r="AA11" s="187">
        <f>IFERROR(Y11/W11,"-")</f>
        <v>3000</v>
      </c>
      <c r="AB11" s="181">
        <f>SUM(Y11:Y16)-SUM(K11:K16)</f>
        <v>-314000</v>
      </c>
      <c r="AC11" s="85">
        <f>SUM(Y11:Y16)/SUM(K11:K16)</f>
        <v>0.44912280701754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0.076923076923077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0.23076923076923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0.61538461538462</v>
      </c>
      <c r="BQ11" s="121">
        <v>1</v>
      </c>
      <c r="BR11" s="122">
        <f>IFERROR(BQ11/BO11,"-")</f>
        <v>0.125</v>
      </c>
      <c r="BS11" s="123">
        <v>3000</v>
      </c>
      <c r="BT11" s="124">
        <f>IFERROR(BS11/BO11,"-")</f>
        <v>375</v>
      </c>
      <c r="BU11" s="125">
        <v>1</v>
      </c>
      <c r="BV11" s="125"/>
      <c r="BW11" s="125"/>
      <c r="BX11" s="126">
        <v>1</v>
      </c>
      <c r="BY11" s="127">
        <f>IF(Q11=0,"",IF(BX11=0,"",(BX11/Q11)))</f>
        <v>0.076923076923077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17</v>
      </c>
      <c r="O12" s="91">
        <v>9</v>
      </c>
      <c r="P12" s="92">
        <v>0</v>
      </c>
      <c r="Q12" s="93">
        <f>O12+P12</f>
        <v>9</v>
      </c>
      <c r="R12" s="81">
        <f>IFERROR(Q12/N12,"-")</f>
        <v>0.52941176470588</v>
      </c>
      <c r="S12" s="80">
        <v>0</v>
      </c>
      <c r="T12" s="80">
        <v>2</v>
      </c>
      <c r="U12" s="81">
        <f>IFERROR(T12/(Q12),"-")</f>
        <v>0.22222222222222</v>
      </c>
      <c r="V12" s="82"/>
      <c r="W12" s="83">
        <v>3</v>
      </c>
      <c r="X12" s="81">
        <f>IF(Q12=0,"-",W12/Q12)</f>
        <v>0.33333333333333</v>
      </c>
      <c r="Y12" s="186">
        <v>233000</v>
      </c>
      <c r="Z12" s="187">
        <f>IFERROR(Y12/Q12,"-")</f>
        <v>25888.888888889</v>
      </c>
      <c r="AA12" s="187">
        <f>IFERROR(Y12/W12,"-")</f>
        <v>77666.666666667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0.11111111111111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0.33333333333333</v>
      </c>
      <c r="BQ12" s="121">
        <v>1</v>
      </c>
      <c r="BR12" s="122">
        <f>IFERROR(BQ12/BO12,"-")</f>
        <v>0.33333333333333</v>
      </c>
      <c r="BS12" s="123">
        <v>2000</v>
      </c>
      <c r="BT12" s="124">
        <f>IFERROR(BS12/BO12,"-")</f>
        <v>666.66666666667</v>
      </c>
      <c r="BU12" s="125">
        <v>1</v>
      </c>
      <c r="BV12" s="125"/>
      <c r="BW12" s="125"/>
      <c r="BX12" s="126">
        <v>5</v>
      </c>
      <c r="BY12" s="127">
        <f>IF(Q12=0,"",IF(BX12=0,"",(BX12/Q12)))</f>
        <v>0.55555555555556</v>
      </c>
      <c r="BZ12" s="128">
        <v>3</v>
      </c>
      <c r="CA12" s="129">
        <f>IFERROR(BZ12/BX12,"-")</f>
        <v>0.6</v>
      </c>
      <c r="CB12" s="130">
        <v>231000</v>
      </c>
      <c r="CC12" s="131">
        <f>IFERROR(CB12/BX12,"-")</f>
        <v>46200</v>
      </c>
      <c r="CD12" s="132">
        <v>1</v>
      </c>
      <c r="CE12" s="132"/>
      <c r="CF12" s="132">
        <v>2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233000</v>
      </c>
      <c r="CR12" s="141">
        <v>121000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84</v>
      </c>
      <c r="H13" s="89" t="s">
        <v>85</v>
      </c>
      <c r="I13" s="89" t="s">
        <v>86</v>
      </c>
      <c r="J13" s="190" t="s">
        <v>64</v>
      </c>
      <c r="K13" s="181"/>
      <c r="L13" s="80">
        <v>0</v>
      </c>
      <c r="M13" s="80">
        <v>0</v>
      </c>
      <c r="N13" s="80">
        <v>59</v>
      </c>
      <c r="O13" s="91">
        <v>3</v>
      </c>
      <c r="P13" s="92">
        <v>0</v>
      </c>
      <c r="Q13" s="93">
        <f>O13+P13</f>
        <v>3</v>
      </c>
      <c r="R13" s="81">
        <f>IFERROR(Q13/N13,"-")</f>
        <v>0.050847457627119</v>
      </c>
      <c r="S13" s="80">
        <v>0</v>
      </c>
      <c r="T13" s="80">
        <v>1</v>
      </c>
      <c r="U13" s="81">
        <f>IFERROR(T13/(Q13),"-")</f>
        <v>0.33333333333333</v>
      </c>
      <c r="V13" s="82"/>
      <c r="W13" s="83">
        <v>1</v>
      </c>
      <c r="X13" s="81">
        <f>IF(Q13=0,"-",W13/Q13)</f>
        <v>0.33333333333333</v>
      </c>
      <c r="Y13" s="186">
        <v>5000</v>
      </c>
      <c r="Z13" s="187">
        <f>IFERROR(Y13/Q13,"-")</f>
        <v>1666.6666666667</v>
      </c>
      <c r="AA13" s="187">
        <f>IFERROR(Y13/W13,"-")</f>
        <v>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0.66666666666667</v>
      </c>
      <c r="BQ13" s="121">
        <v>2</v>
      </c>
      <c r="BR13" s="122">
        <f>IFERROR(BQ13/BO13,"-")</f>
        <v>1</v>
      </c>
      <c r="BS13" s="123">
        <v>10000</v>
      </c>
      <c r="BT13" s="124">
        <f>IFERROR(BS13/BO13,"-")</f>
        <v>5000</v>
      </c>
      <c r="BU13" s="125">
        <v>2</v>
      </c>
      <c r="BV13" s="125"/>
      <c r="BW13" s="125"/>
      <c r="BX13" s="126">
        <v>1</v>
      </c>
      <c r="BY13" s="127">
        <f>IF(Q13=0,"",IF(BX13=0,"",(BX13/Q13)))</f>
        <v>0.33333333333333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5000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87</v>
      </c>
      <c r="C14" s="189" t="s">
        <v>58</v>
      </c>
      <c r="D14" s="189"/>
      <c r="E14" s="189" t="s">
        <v>82</v>
      </c>
      <c r="F14" s="189" t="s">
        <v>83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8</v>
      </c>
      <c r="O14" s="91">
        <v>6</v>
      </c>
      <c r="P14" s="92">
        <v>0</v>
      </c>
      <c r="Q14" s="93">
        <f>O14+P14</f>
        <v>6</v>
      </c>
      <c r="R14" s="81">
        <f>IFERROR(Q14/N14,"-")</f>
        <v>0.75</v>
      </c>
      <c r="S14" s="80">
        <v>0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9000</v>
      </c>
      <c r="Z14" s="187">
        <f>IFERROR(Y14/Q14,"-")</f>
        <v>1500</v>
      </c>
      <c r="AA14" s="187">
        <f>IFERROR(Y14/W14,"-")</f>
        <v>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4</v>
      </c>
      <c r="BP14" s="120">
        <f>IF(Q14=0,"",IF(BO14=0,"",(BO14/Q14)))</f>
        <v>0.66666666666667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>
        <v>1</v>
      </c>
      <c r="CA14" s="129">
        <f>IFERROR(BZ14/BX14,"-")</f>
        <v>1</v>
      </c>
      <c r="CB14" s="130">
        <v>9000</v>
      </c>
      <c r="CC14" s="131">
        <f>IFERROR(CB14/BX14,"-")</f>
        <v>9000</v>
      </c>
      <c r="CD14" s="132"/>
      <c r="CE14" s="132"/>
      <c r="CF14" s="132">
        <v>1</v>
      </c>
      <c r="CG14" s="133">
        <v>1</v>
      </c>
      <c r="CH14" s="134">
        <f>IF(Q14=0,"",IF(CG14=0,"",(CG14/Q14)))</f>
        <v>0.16666666666667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9000</v>
      </c>
      <c r="CR14" s="141">
        <v>9000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88</v>
      </c>
      <c r="C15" s="189" t="s">
        <v>58</v>
      </c>
      <c r="D15" s="189"/>
      <c r="E15" s="189" t="s">
        <v>89</v>
      </c>
      <c r="F15" s="189" t="s">
        <v>60</v>
      </c>
      <c r="G15" s="189" t="s">
        <v>90</v>
      </c>
      <c r="H15" s="89" t="s">
        <v>85</v>
      </c>
      <c r="I15" s="89" t="s">
        <v>86</v>
      </c>
      <c r="J15" s="190" t="s">
        <v>91</v>
      </c>
      <c r="K15" s="181"/>
      <c r="L15" s="80">
        <v>0</v>
      </c>
      <c r="M15" s="80">
        <v>0</v>
      </c>
      <c r="N15" s="80">
        <v>50</v>
      </c>
      <c r="O15" s="91">
        <v>6</v>
      </c>
      <c r="P15" s="92">
        <v>0</v>
      </c>
      <c r="Q15" s="93">
        <f>O15+P15</f>
        <v>6</v>
      </c>
      <c r="R15" s="81">
        <f>IFERROR(Q15/N15,"-")</f>
        <v>0.12</v>
      </c>
      <c r="S15" s="80">
        <v>0</v>
      </c>
      <c r="T15" s="80">
        <v>1</v>
      </c>
      <c r="U15" s="81">
        <f>IFERROR(T15/(Q15),"-")</f>
        <v>0.16666666666667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0.16666666666667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0.16666666666667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0.16666666666667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89</v>
      </c>
      <c r="F16" s="189" t="s">
        <v>60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11</v>
      </c>
      <c r="O16" s="91">
        <v>3</v>
      </c>
      <c r="P16" s="92">
        <v>0</v>
      </c>
      <c r="Q16" s="93">
        <f>O16+P16</f>
        <v>3</v>
      </c>
      <c r="R16" s="81">
        <f>IFERROR(Q16/N16,"-")</f>
        <v>0.27272727272727</v>
      </c>
      <c r="S16" s="80">
        <v>0</v>
      </c>
      <c r="T16" s="80">
        <v>1</v>
      </c>
      <c r="U16" s="81">
        <f>IFERROR(T16/(Q16),"-")</f>
        <v>0.33333333333333</v>
      </c>
      <c r="V16" s="82"/>
      <c r="W16" s="83">
        <v>2</v>
      </c>
      <c r="X16" s="81">
        <f>IF(Q16=0,"-",W16/Q16)</f>
        <v>0.66666666666667</v>
      </c>
      <c r="Y16" s="186">
        <v>6000</v>
      </c>
      <c r="Z16" s="187">
        <f>IFERROR(Y16/Q16,"-")</f>
        <v>2000</v>
      </c>
      <c r="AA16" s="187">
        <f>IFERROR(Y16/W16,"-")</f>
        <v>3000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0.66666666666667</v>
      </c>
      <c r="BQ16" s="121">
        <v>1</v>
      </c>
      <c r="BR16" s="122">
        <f>IFERROR(BQ16/BO16,"-")</f>
        <v>0.5</v>
      </c>
      <c r="BS16" s="123">
        <v>3000</v>
      </c>
      <c r="BT16" s="124">
        <f>IFERROR(BS16/BO16,"-")</f>
        <v>1500</v>
      </c>
      <c r="BU16" s="125">
        <v>1</v>
      </c>
      <c r="BV16" s="125"/>
      <c r="BW16" s="125"/>
      <c r="BX16" s="126">
        <v>1</v>
      </c>
      <c r="BY16" s="127">
        <f>IF(Q16=0,"",IF(BX16=0,"",(BX16/Q16)))</f>
        <v>0.33333333333333</v>
      </c>
      <c r="BZ16" s="128">
        <v>1</v>
      </c>
      <c r="CA16" s="129">
        <f>IFERROR(BZ16/BX16,"-")</f>
        <v>1</v>
      </c>
      <c r="CB16" s="130">
        <v>3000</v>
      </c>
      <c r="CC16" s="131">
        <f>IFERROR(CB16/BX16,"-")</f>
        <v>3000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6000</v>
      </c>
      <c r="CR16" s="141">
        <v>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7</v>
      </c>
      <c r="B17" s="189" t="s">
        <v>93</v>
      </c>
      <c r="C17" s="189" t="s">
        <v>58</v>
      </c>
      <c r="D17" s="189"/>
      <c r="E17" s="189" t="s">
        <v>94</v>
      </c>
      <c r="F17" s="189" t="s">
        <v>95</v>
      </c>
      <c r="G17" s="189" t="s">
        <v>90</v>
      </c>
      <c r="H17" s="89" t="s">
        <v>62</v>
      </c>
      <c r="I17" s="89" t="s">
        <v>96</v>
      </c>
      <c r="J17" s="191" t="s">
        <v>97</v>
      </c>
      <c r="K17" s="181">
        <v>140000</v>
      </c>
      <c r="L17" s="80">
        <v>0</v>
      </c>
      <c r="M17" s="80">
        <v>0</v>
      </c>
      <c r="N17" s="80">
        <v>45</v>
      </c>
      <c r="O17" s="91">
        <v>3</v>
      </c>
      <c r="P17" s="92">
        <v>0</v>
      </c>
      <c r="Q17" s="93">
        <f>O17+P17</f>
        <v>3</v>
      </c>
      <c r="R17" s="81">
        <f>IFERROR(Q17/N17,"-")</f>
        <v>0.066666666666667</v>
      </c>
      <c r="S17" s="80">
        <v>1</v>
      </c>
      <c r="T17" s="80">
        <v>1</v>
      </c>
      <c r="U17" s="81">
        <f>IFERROR(T17/(Q17),"-")</f>
        <v>0.33333333333333</v>
      </c>
      <c r="V17" s="82">
        <f>IFERROR(K17/SUM(Q17:Q18),"-")</f>
        <v>35000</v>
      </c>
      <c r="W17" s="83">
        <v>1</v>
      </c>
      <c r="X17" s="81">
        <f>IF(Q17=0,"-",W17/Q17)</f>
        <v>0.33333333333333</v>
      </c>
      <c r="Y17" s="186">
        <v>980000</v>
      </c>
      <c r="Z17" s="187">
        <f>IFERROR(Y17/Q17,"-")</f>
        <v>326666.66666667</v>
      </c>
      <c r="AA17" s="187">
        <f>IFERROR(Y17/W17,"-")</f>
        <v>980000</v>
      </c>
      <c r="AB17" s="181">
        <f>SUM(Y17:Y18)-SUM(K17:K18)</f>
        <v>840000</v>
      </c>
      <c r="AC17" s="85">
        <f>SUM(Y17:Y18)/SUM(K17:K18)</f>
        <v>7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0.33333333333333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0.33333333333333</v>
      </c>
      <c r="BZ17" s="128">
        <v>1</v>
      </c>
      <c r="CA17" s="129">
        <f>IFERROR(BZ17/BX17,"-")</f>
        <v>1</v>
      </c>
      <c r="CB17" s="130">
        <v>980000</v>
      </c>
      <c r="CC17" s="131">
        <f>IFERROR(CB17/BX17,"-")</f>
        <v>980000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980000</v>
      </c>
      <c r="CR17" s="141">
        <v>980000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/>
      <c r="B18" s="189" t="s">
        <v>98</v>
      </c>
      <c r="C18" s="189" t="s">
        <v>58</v>
      </c>
      <c r="D18" s="189"/>
      <c r="E18" s="189" t="s">
        <v>94</v>
      </c>
      <c r="F18" s="189" t="s">
        <v>95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10</v>
      </c>
      <c r="O18" s="91">
        <v>1</v>
      </c>
      <c r="P18" s="92">
        <v>0</v>
      </c>
      <c r="Q18" s="93">
        <f>O18+P18</f>
        <v>1</v>
      </c>
      <c r="R18" s="81">
        <f>IFERROR(Q18/N18,"-")</f>
        <v>0.1</v>
      </c>
      <c r="S18" s="80">
        <v>0</v>
      </c>
      <c r="T18" s="80">
        <v>1</v>
      </c>
      <c r="U18" s="81">
        <f>IFERROR(T18/(Q18),"-")</f>
        <v>1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0.064285714285714</v>
      </c>
      <c r="B19" s="189" t="s">
        <v>99</v>
      </c>
      <c r="C19" s="189" t="s">
        <v>58</v>
      </c>
      <c r="D19" s="189"/>
      <c r="E19" s="189" t="s">
        <v>100</v>
      </c>
      <c r="F19" s="189" t="s">
        <v>95</v>
      </c>
      <c r="G19" s="189" t="s">
        <v>90</v>
      </c>
      <c r="H19" s="89" t="s">
        <v>66</v>
      </c>
      <c r="I19" s="89" t="s">
        <v>96</v>
      </c>
      <c r="J19" s="191" t="s">
        <v>97</v>
      </c>
      <c r="K19" s="181">
        <v>140000</v>
      </c>
      <c r="L19" s="80">
        <v>0</v>
      </c>
      <c r="M19" s="80">
        <v>0</v>
      </c>
      <c r="N19" s="80">
        <v>45</v>
      </c>
      <c r="O19" s="91">
        <v>0</v>
      </c>
      <c r="P19" s="92">
        <v>0</v>
      </c>
      <c r="Q19" s="93">
        <f>O19+P19</f>
        <v>0</v>
      </c>
      <c r="R19" s="81">
        <f>IFERROR(Q19/N19,"-")</f>
        <v>0</v>
      </c>
      <c r="S19" s="80">
        <v>0</v>
      </c>
      <c r="T19" s="80">
        <v>0</v>
      </c>
      <c r="U19" s="81" t="str">
        <f>IFERROR(T19/(Q19),"-")</f>
        <v>-</v>
      </c>
      <c r="V19" s="82">
        <f>IFERROR(K19/SUM(Q19:Q20),"-")</f>
        <v>35000</v>
      </c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>
        <f>SUM(Y19:Y20)-SUM(K19:K20)</f>
        <v>-131000</v>
      </c>
      <c r="AC19" s="85">
        <f>SUM(Y19:Y20)/SUM(K19:K20)</f>
        <v>0.064285714285714</v>
      </c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101</v>
      </c>
      <c r="C20" s="189" t="s">
        <v>58</v>
      </c>
      <c r="D20" s="189"/>
      <c r="E20" s="189" t="s">
        <v>100</v>
      </c>
      <c r="F20" s="189" t="s">
        <v>95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16</v>
      </c>
      <c r="O20" s="91">
        <v>4</v>
      </c>
      <c r="P20" s="92">
        <v>0</v>
      </c>
      <c r="Q20" s="93">
        <f>O20+P20</f>
        <v>4</v>
      </c>
      <c r="R20" s="81">
        <f>IFERROR(Q20/N20,"-")</f>
        <v>0.25</v>
      </c>
      <c r="S20" s="80">
        <v>0</v>
      </c>
      <c r="T20" s="80">
        <v>1</v>
      </c>
      <c r="U20" s="81">
        <f>IFERROR(T20/(Q20),"-")</f>
        <v>0.25</v>
      </c>
      <c r="V20" s="82"/>
      <c r="W20" s="83">
        <v>1</v>
      </c>
      <c r="X20" s="81">
        <f>IF(Q20=0,"-",W20/Q20)</f>
        <v>0.25</v>
      </c>
      <c r="Y20" s="186">
        <v>9000</v>
      </c>
      <c r="Z20" s="187">
        <f>IFERROR(Y20/Q20,"-")</f>
        <v>2250</v>
      </c>
      <c r="AA20" s="187">
        <f>IFERROR(Y20/W20,"-")</f>
        <v>9000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0.25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2</v>
      </c>
      <c r="CH20" s="134">
        <f>IF(Q20=0,"",IF(CG20=0,"",(CG20/Q20)))</f>
        <v>0.5</v>
      </c>
      <c r="CI20" s="135">
        <v>1</v>
      </c>
      <c r="CJ20" s="136">
        <f>IFERROR(CI20/CG20,"-")</f>
        <v>0.5</v>
      </c>
      <c r="CK20" s="137">
        <v>9000</v>
      </c>
      <c r="CL20" s="138">
        <f>IFERROR(CK20/CG20,"-")</f>
        <v>4500</v>
      </c>
      <c r="CM20" s="139"/>
      <c r="CN20" s="139"/>
      <c r="CO20" s="139">
        <v>1</v>
      </c>
      <c r="CP20" s="140">
        <v>1</v>
      </c>
      <c r="CQ20" s="141">
        <v>9000</v>
      </c>
      <c r="CR20" s="141">
        <v>9000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 t="str">
        <f>AC21</f>
        <v>0</v>
      </c>
      <c r="B21" s="189" t="s">
        <v>102</v>
      </c>
      <c r="C21" s="189" t="s">
        <v>58</v>
      </c>
      <c r="D21" s="189"/>
      <c r="E21" s="189"/>
      <c r="F21" s="189"/>
      <c r="G21" s="189" t="s">
        <v>84</v>
      </c>
      <c r="H21" s="89" t="s">
        <v>103</v>
      </c>
      <c r="I21" s="89" t="s">
        <v>104</v>
      </c>
      <c r="J21" s="190" t="s">
        <v>105</v>
      </c>
      <c r="K21" s="181">
        <v>0</v>
      </c>
      <c r="L21" s="80">
        <v>0</v>
      </c>
      <c r="M21" s="80">
        <v>0</v>
      </c>
      <c r="N21" s="80">
        <v>28</v>
      </c>
      <c r="O21" s="91">
        <v>2</v>
      </c>
      <c r="P21" s="92">
        <v>0</v>
      </c>
      <c r="Q21" s="93">
        <f>O21+P21</f>
        <v>2</v>
      </c>
      <c r="R21" s="81">
        <f>IFERROR(Q21/N21,"-")</f>
        <v>0.071428571428571</v>
      </c>
      <c r="S21" s="80">
        <v>0</v>
      </c>
      <c r="T21" s="80">
        <v>0</v>
      </c>
      <c r="U21" s="81">
        <f>IFERROR(T21/(Q21),"-")</f>
        <v>0</v>
      </c>
      <c r="V21" s="82">
        <f>IFERROR(K21/SUM(Q21:Q22),"-")</f>
        <v>0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0</v>
      </c>
      <c r="AC21" s="85" t="str">
        <f>SUM(Y21:Y22)/SUM(K21:K22)</f>
        <v>0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106</v>
      </c>
      <c r="C22" s="189" t="s">
        <v>58</v>
      </c>
      <c r="D22" s="189"/>
      <c r="E22" s="189"/>
      <c r="F22" s="189"/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203</v>
      </c>
      <c r="O22" s="91">
        <v>2</v>
      </c>
      <c r="P22" s="92">
        <v>1</v>
      </c>
      <c r="Q22" s="93">
        <f>O22+P22</f>
        <v>3</v>
      </c>
      <c r="R22" s="81">
        <f>IFERROR(Q22/N22,"-")</f>
        <v>0.014778325123153</v>
      </c>
      <c r="S22" s="80">
        <v>1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0.33333333333333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2</v>
      </c>
      <c r="AX22" s="107">
        <f>IF(Q22=0,"",IF(AW22=0,"",(AW22/Q22)))</f>
        <v>0.66666666666667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30"/>
      <c r="B23" s="86"/>
      <c r="C23" s="86"/>
      <c r="D23" s="87"/>
      <c r="E23" s="87"/>
      <c r="F23" s="87"/>
      <c r="G23" s="88"/>
      <c r="H23" s="89"/>
      <c r="I23" s="89"/>
      <c r="J23" s="89"/>
      <c r="K23" s="182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58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30"/>
      <c r="B24" s="37"/>
      <c r="C24" s="37"/>
      <c r="D24" s="21"/>
      <c r="E24" s="21"/>
      <c r="F24" s="21"/>
      <c r="G24" s="22"/>
      <c r="H24" s="36"/>
      <c r="I24" s="36"/>
      <c r="J24" s="74"/>
      <c r="K24" s="183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8"/>
      <c r="Z24" s="188"/>
      <c r="AA24" s="188"/>
      <c r="AB24" s="188"/>
      <c r="AC24" s="33"/>
      <c r="AD24" s="60"/>
      <c r="AE24" s="62"/>
      <c r="AF24" s="63"/>
      <c r="AG24" s="62"/>
      <c r="AH24" s="66"/>
      <c r="AI24" s="67"/>
      <c r="AJ24" s="68"/>
      <c r="AK24" s="69"/>
      <c r="AL24" s="69"/>
      <c r="AM24" s="69"/>
      <c r="AN24" s="62"/>
      <c r="AO24" s="63"/>
      <c r="AP24" s="62"/>
      <c r="AQ24" s="66"/>
      <c r="AR24" s="67"/>
      <c r="AS24" s="68"/>
      <c r="AT24" s="69"/>
      <c r="AU24" s="69"/>
      <c r="AV24" s="69"/>
      <c r="AW24" s="62"/>
      <c r="AX24" s="63"/>
      <c r="AY24" s="62"/>
      <c r="AZ24" s="66"/>
      <c r="BA24" s="67"/>
      <c r="BB24" s="68"/>
      <c r="BC24" s="69"/>
      <c r="BD24" s="69"/>
      <c r="BE24" s="69"/>
      <c r="BF24" s="62"/>
      <c r="BG24" s="63"/>
      <c r="BH24" s="62"/>
      <c r="BI24" s="66"/>
      <c r="BJ24" s="67"/>
      <c r="BK24" s="68"/>
      <c r="BL24" s="69"/>
      <c r="BM24" s="69"/>
      <c r="BN24" s="69"/>
      <c r="BO24" s="64"/>
      <c r="BP24" s="65"/>
      <c r="BQ24" s="62"/>
      <c r="BR24" s="66"/>
      <c r="BS24" s="67"/>
      <c r="BT24" s="68"/>
      <c r="BU24" s="69"/>
      <c r="BV24" s="69"/>
      <c r="BW24" s="69"/>
      <c r="BX24" s="64"/>
      <c r="BY24" s="65"/>
      <c r="BZ24" s="62"/>
      <c r="CA24" s="66"/>
      <c r="CB24" s="67"/>
      <c r="CC24" s="68"/>
      <c r="CD24" s="69"/>
      <c r="CE24" s="69"/>
      <c r="CF24" s="69"/>
      <c r="CG24" s="64"/>
      <c r="CH24" s="65"/>
      <c r="CI24" s="62"/>
      <c r="CJ24" s="66"/>
      <c r="CK24" s="67"/>
      <c r="CL24" s="68"/>
      <c r="CM24" s="69"/>
      <c r="CN24" s="69"/>
      <c r="CO24" s="69"/>
      <c r="CP24" s="70"/>
      <c r="CQ24" s="67"/>
      <c r="CR24" s="67"/>
      <c r="CS24" s="67"/>
      <c r="CT24" s="71"/>
    </row>
    <row r="25" spans="1:99">
      <c r="A25" s="19">
        <f>AC25</f>
        <v>0.94709870967742</v>
      </c>
      <c r="B25" s="39"/>
      <c r="C25" s="39"/>
      <c r="D25" s="39"/>
      <c r="E25" s="39"/>
      <c r="F25" s="39"/>
      <c r="G25" s="39"/>
      <c r="H25" s="40" t="s">
        <v>107</v>
      </c>
      <c r="I25" s="40"/>
      <c r="J25" s="40"/>
      <c r="K25" s="184">
        <f>SUM(K6:K24)</f>
        <v>1550000</v>
      </c>
      <c r="L25" s="41">
        <f>SUM(L6:L24)</f>
        <v>0</v>
      </c>
      <c r="M25" s="41">
        <f>SUM(M6:M24)</f>
        <v>0</v>
      </c>
      <c r="N25" s="41">
        <f>SUM(N6:N24)</f>
        <v>944</v>
      </c>
      <c r="O25" s="41">
        <f>SUM(O6:O24)</f>
        <v>118</v>
      </c>
      <c r="P25" s="41">
        <f>SUM(P6:P24)</f>
        <v>3</v>
      </c>
      <c r="Q25" s="41">
        <f>SUM(Q6:Q24)</f>
        <v>121</v>
      </c>
      <c r="R25" s="42">
        <f>IFERROR(Q25/N25,"-")</f>
        <v>0.12817796610169</v>
      </c>
      <c r="S25" s="77">
        <f>SUM(S6:S24)</f>
        <v>3</v>
      </c>
      <c r="T25" s="77">
        <f>SUM(T6:T24)</f>
        <v>30</v>
      </c>
      <c r="U25" s="42">
        <f>IFERROR(S25/Q25,"-")</f>
        <v>0.024793388429752</v>
      </c>
      <c r="V25" s="43">
        <f>IFERROR(K25/Q25,"-")</f>
        <v>12809.917355372</v>
      </c>
      <c r="W25" s="44">
        <f>SUM(W6:W24)</f>
        <v>17</v>
      </c>
      <c r="X25" s="42">
        <f>IFERROR(W25/Q25,"-")</f>
        <v>0.1404958677686</v>
      </c>
      <c r="Y25" s="184">
        <f>SUM(Y6:Y24)</f>
        <v>1468003</v>
      </c>
      <c r="Z25" s="184">
        <f>IFERROR(Y25/Q25,"-")</f>
        <v>12132.256198347</v>
      </c>
      <c r="AA25" s="184">
        <f>IFERROR(Y25/W25,"-")</f>
        <v>86353.117647059</v>
      </c>
      <c r="AB25" s="184">
        <f>Y25-K25</f>
        <v>-81997</v>
      </c>
      <c r="AC25" s="46">
        <f>Y25/K25</f>
        <v>0.94709870967742</v>
      </c>
      <c r="AD25" s="59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2.5555555555556</v>
      </c>
      <c r="B6" s="189" t="s">
        <v>109</v>
      </c>
      <c r="C6" s="189" t="s">
        <v>58</v>
      </c>
      <c r="D6" s="189" t="s">
        <v>110</v>
      </c>
      <c r="E6" s="189" t="s">
        <v>111</v>
      </c>
      <c r="F6" s="189" t="s">
        <v>112</v>
      </c>
      <c r="G6" s="189" t="s">
        <v>61</v>
      </c>
      <c r="H6" s="89" t="s">
        <v>113</v>
      </c>
      <c r="I6" s="89" t="s">
        <v>114</v>
      </c>
      <c r="J6" s="89" t="s">
        <v>115</v>
      </c>
      <c r="K6" s="181">
        <v>90000</v>
      </c>
      <c r="L6" s="80">
        <v>0</v>
      </c>
      <c r="M6" s="80">
        <v>0</v>
      </c>
      <c r="N6" s="80">
        <v>37</v>
      </c>
      <c r="O6" s="91">
        <v>5</v>
      </c>
      <c r="P6" s="92">
        <v>0</v>
      </c>
      <c r="Q6" s="93">
        <f>O6+P6</f>
        <v>5</v>
      </c>
      <c r="R6" s="81">
        <f>IFERROR(Q6/N6,"-")</f>
        <v>0.13513513513514</v>
      </c>
      <c r="S6" s="80">
        <v>0</v>
      </c>
      <c r="T6" s="80">
        <v>1</v>
      </c>
      <c r="U6" s="81">
        <f>IFERROR(T6/(Q6),"-")</f>
        <v>0.2</v>
      </c>
      <c r="V6" s="82">
        <f>IFERROR(K6/SUM(Q6:Q7),"-")</f>
        <v>8181.8181818182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140000</v>
      </c>
      <c r="AC6" s="85">
        <f>SUM(Y6:Y7)/SUM(K6:K7)</f>
        <v>2.5555555555556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4</v>
      </c>
      <c r="BY6" s="127">
        <f>IF(Q6=0,"",IF(BX6=0,"",(BX6/Q6)))</f>
        <v>0.8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116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7</v>
      </c>
      <c r="O7" s="91">
        <v>6</v>
      </c>
      <c r="P7" s="92">
        <v>0</v>
      </c>
      <c r="Q7" s="93">
        <f>O7+P7</f>
        <v>6</v>
      </c>
      <c r="R7" s="81">
        <f>IFERROR(Q7/N7,"-")</f>
        <v>0.85714285714286</v>
      </c>
      <c r="S7" s="80">
        <v>2</v>
      </c>
      <c r="T7" s="80">
        <v>3</v>
      </c>
      <c r="U7" s="81">
        <f>IFERROR(T7/(Q7),"-")</f>
        <v>0.5</v>
      </c>
      <c r="V7" s="82"/>
      <c r="W7" s="83">
        <v>2</v>
      </c>
      <c r="X7" s="81">
        <f>IF(Q7=0,"-",W7/Q7)</f>
        <v>0.33333333333333</v>
      </c>
      <c r="Y7" s="186">
        <v>230000</v>
      </c>
      <c r="Z7" s="187">
        <f>IFERROR(Y7/Q7,"-")</f>
        <v>38333.333333333</v>
      </c>
      <c r="AA7" s="187">
        <f>IFERROR(Y7/W7,"-")</f>
        <v>115000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0.16666666666667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2</v>
      </c>
      <c r="BP7" s="120">
        <f>IF(Q7=0,"",IF(BO7=0,"",(BO7/Q7)))</f>
        <v>0.33333333333333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0.16666666666667</v>
      </c>
      <c r="BZ7" s="128">
        <v>1</v>
      </c>
      <c r="CA7" s="129">
        <f>IFERROR(BZ7/BX7,"-")</f>
        <v>1</v>
      </c>
      <c r="CB7" s="130">
        <v>60000</v>
      </c>
      <c r="CC7" s="131">
        <f>IFERROR(CB7/BX7,"-")</f>
        <v>60000</v>
      </c>
      <c r="CD7" s="132"/>
      <c r="CE7" s="132"/>
      <c r="CF7" s="132">
        <v>1</v>
      </c>
      <c r="CG7" s="133">
        <v>2</v>
      </c>
      <c r="CH7" s="134">
        <f>IF(Q7=0,"",IF(CG7=0,"",(CG7/Q7)))</f>
        <v>0.33333333333333</v>
      </c>
      <c r="CI7" s="135">
        <v>1</v>
      </c>
      <c r="CJ7" s="136">
        <f>IFERROR(CI7/CG7,"-")</f>
        <v>0.5</v>
      </c>
      <c r="CK7" s="137">
        <v>170000</v>
      </c>
      <c r="CL7" s="138">
        <f>IFERROR(CK7/CG7,"-")</f>
        <v>85000</v>
      </c>
      <c r="CM7" s="139"/>
      <c r="CN7" s="139"/>
      <c r="CO7" s="139">
        <v>1</v>
      </c>
      <c r="CP7" s="140">
        <v>2</v>
      </c>
      <c r="CQ7" s="141">
        <v>230000</v>
      </c>
      <c r="CR7" s="141">
        <v>170000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0.12</v>
      </c>
      <c r="B8" s="189" t="s">
        <v>117</v>
      </c>
      <c r="C8" s="189" t="s">
        <v>118</v>
      </c>
      <c r="D8" s="189" t="s">
        <v>119</v>
      </c>
      <c r="E8" s="189" t="s">
        <v>120</v>
      </c>
      <c r="F8" s="189"/>
      <c r="G8" s="189" t="s">
        <v>61</v>
      </c>
      <c r="H8" s="89" t="s">
        <v>121</v>
      </c>
      <c r="I8" s="89" t="s">
        <v>122</v>
      </c>
      <c r="J8" s="89" t="s">
        <v>123</v>
      </c>
      <c r="K8" s="181">
        <v>75000</v>
      </c>
      <c r="L8" s="80">
        <v>0</v>
      </c>
      <c r="M8" s="80">
        <v>0</v>
      </c>
      <c r="N8" s="80">
        <v>147</v>
      </c>
      <c r="O8" s="91">
        <v>18</v>
      </c>
      <c r="P8" s="92">
        <v>0</v>
      </c>
      <c r="Q8" s="93">
        <f>O8+P8</f>
        <v>18</v>
      </c>
      <c r="R8" s="81">
        <f>IFERROR(Q8/N8,"-")</f>
        <v>0.12244897959184</v>
      </c>
      <c r="S8" s="80">
        <v>1</v>
      </c>
      <c r="T8" s="80">
        <v>6</v>
      </c>
      <c r="U8" s="81">
        <f>IFERROR(T8/(Q8),"-")</f>
        <v>0.33333333333333</v>
      </c>
      <c r="V8" s="82">
        <f>IFERROR(K8/SUM(Q8:Q9),"-")</f>
        <v>2142.8571428571</v>
      </c>
      <c r="W8" s="83">
        <v>1</v>
      </c>
      <c r="X8" s="81">
        <f>IF(Q8=0,"-",W8/Q8)</f>
        <v>0.055555555555556</v>
      </c>
      <c r="Y8" s="186">
        <v>5000</v>
      </c>
      <c r="Z8" s="187">
        <f>IFERROR(Y8/Q8,"-")</f>
        <v>277.77777777778</v>
      </c>
      <c r="AA8" s="187">
        <f>IFERROR(Y8/W8,"-")</f>
        <v>5000</v>
      </c>
      <c r="AB8" s="181">
        <f>SUM(Y8:Y9)-SUM(K8:K9)</f>
        <v>-66000</v>
      </c>
      <c r="AC8" s="85">
        <f>SUM(Y8:Y9)/SUM(K8:K9)</f>
        <v>0.12</v>
      </c>
      <c r="AD8" s="78"/>
      <c r="AE8" s="94">
        <v>2</v>
      </c>
      <c r="AF8" s="95">
        <f>IF(Q8=0,"",IF(AE8=0,"",(AE8/Q8)))</f>
        <v>0.11111111111111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4</v>
      </c>
      <c r="AO8" s="101">
        <f>IF(Q8=0,"",IF(AN8=0,"",(AN8/Q8)))</f>
        <v>0.22222222222222</v>
      </c>
      <c r="AP8" s="100">
        <v>1</v>
      </c>
      <c r="AQ8" s="102">
        <f>IFERROR(AP8/AN8,"-")</f>
        <v>0.25</v>
      </c>
      <c r="AR8" s="103">
        <v>5000</v>
      </c>
      <c r="AS8" s="104">
        <f>IFERROR(AR8/AN8,"-")</f>
        <v>1250</v>
      </c>
      <c r="AT8" s="105">
        <v>1</v>
      </c>
      <c r="AU8" s="105"/>
      <c r="AV8" s="105"/>
      <c r="AW8" s="106">
        <v>1</v>
      </c>
      <c r="AX8" s="107">
        <f>IF(Q8=0,"",IF(AW8=0,"",(AW8/Q8)))</f>
        <v>0.055555555555556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0.11111111111111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5</v>
      </c>
      <c r="BY8" s="127">
        <f>IF(Q8=0,"",IF(BX8=0,"",(BX8/Q8)))</f>
        <v>0.27777777777778</v>
      </c>
      <c r="BZ8" s="128">
        <v>1</v>
      </c>
      <c r="CA8" s="129">
        <f>IFERROR(BZ8/BX8,"-")</f>
        <v>0.2</v>
      </c>
      <c r="CB8" s="130">
        <v>3000</v>
      </c>
      <c r="CC8" s="131">
        <f>IFERROR(CB8/BX8,"-")</f>
        <v>600</v>
      </c>
      <c r="CD8" s="132">
        <v>1</v>
      </c>
      <c r="CE8" s="132"/>
      <c r="CF8" s="132"/>
      <c r="CG8" s="133">
        <v>1</v>
      </c>
      <c r="CH8" s="134">
        <f>IF(Q8=0,"",IF(CG8=0,"",(CG8/Q8)))</f>
        <v>0.055555555555556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124</v>
      </c>
      <c r="C9" s="189" t="s">
        <v>118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24</v>
      </c>
      <c r="O9" s="91">
        <v>17</v>
      </c>
      <c r="P9" s="92">
        <v>0</v>
      </c>
      <c r="Q9" s="93">
        <f>O9+P9</f>
        <v>17</v>
      </c>
      <c r="R9" s="81">
        <f>IFERROR(Q9/N9,"-")</f>
        <v>0.70833333333333</v>
      </c>
      <c r="S9" s="80">
        <v>1</v>
      </c>
      <c r="T9" s="80">
        <v>5</v>
      </c>
      <c r="U9" s="81">
        <f>IFERROR(T9/(Q9),"-")</f>
        <v>0.29411764705882</v>
      </c>
      <c r="V9" s="82"/>
      <c r="W9" s="83">
        <v>2</v>
      </c>
      <c r="X9" s="81">
        <f>IF(Q9=0,"-",W9/Q9)</f>
        <v>0.11764705882353</v>
      </c>
      <c r="Y9" s="186">
        <v>4000</v>
      </c>
      <c r="Z9" s="187">
        <f>IFERROR(Y9/Q9,"-")</f>
        <v>235.29411764706</v>
      </c>
      <c r="AA9" s="187">
        <f>IFERROR(Y9/W9,"-")</f>
        <v>2000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0.058823529411765</v>
      </c>
      <c r="AY9" s="106">
        <v>1</v>
      </c>
      <c r="AZ9" s="108">
        <f>IFERROR(AY9/AW9,"-")</f>
        <v>1</v>
      </c>
      <c r="BA9" s="109">
        <v>13000</v>
      </c>
      <c r="BB9" s="110">
        <f>IFERROR(BA9/AW9,"-")</f>
        <v>13000</v>
      </c>
      <c r="BC9" s="111"/>
      <c r="BD9" s="111"/>
      <c r="BE9" s="111">
        <v>1</v>
      </c>
      <c r="BF9" s="112">
        <v>3</v>
      </c>
      <c r="BG9" s="113">
        <f>IF(Q9=0,"",IF(BF9=0,"",(BF9/Q9)))</f>
        <v>0.17647058823529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11</v>
      </c>
      <c r="BP9" s="120">
        <f>IF(Q9=0,"",IF(BO9=0,"",(BO9/Q9)))</f>
        <v>0.64705882352941</v>
      </c>
      <c r="BQ9" s="121">
        <v>2</v>
      </c>
      <c r="BR9" s="122">
        <f>IFERROR(BQ9/BO9,"-")</f>
        <v>0.18181818181818</v>
      </c>
      <c r="BS9" s="123">
        <v>67000</v>
      </c>
      <c r="BT9" s="124">
        <f>IFERROR(BS9/BO9,"-")</f>
        <v>6090.9090909091</v>
      </c>
      <c r="BU9" s="125">
        <v>1</v>
      </c>
      <c r="BV9" s="125"/>
      <c r="BW9" s="125">
        <v>1</v>
      </c>
      <c r="BX9" s="126">
        <v>2</v>
      </c>
      <c r="BY9" s="127">
        <f>IF(Q9=0,"",IF(BX9=0,"",(BX9/Q9)))</f>
        <v>0.11764705882353</v>
      </c>
      <c r="BZ9" s="128">
        <v>1</v>
      </c>
      <c r="CA9" s="129">
        <f>IFERROR(BZ9/BX9,"-")</f>
        <v>0.5</v>
      </c>
      <c r="CB9" s="130">
        <v>1000</v>
      </c>
      <c r="CC9" s="131">
        <f>IFERROR(CB9/BX9,"-")</f>
        <v>500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4000</v>
      </c>
      <c r="CR9" s="141">
        <v>64000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4.2346666666667</v>
      </c>
      <c r="B10" s="189" t="s">
        <v>125</v>
      </c>
      <c r="C10" s="189" t="s">
        <v>118</v>
      </c>
      <c r="D10" s="189" t="s">
        <v>126</v>
      </c>
      <c r="E10" s="189" t="s">
        <v>127</v>
      </c>
      <c r="F10" s="189"/>
      <c r="G10" s="189" t="s">
        <v>61</v>
      </c>
      <c r="H10" s="89" t="s">
        <v>128</v>
      </c>
      <c r="I10" s="89" t="s">
        <v>114</v>
      </c>
      <c r="J10" s="89" t="s">
        <v>129</v>
      </c>
      <c r="K10" s="181">
        <v>45000</v>
      </c>
      <c r="L10" s="80">
        <v>0</v>
      </c>
      <c r="M10" s="80">
        <v>0</v>
      </c>
      <c r="N10" s="80">
        <v>39</v>
      </c>
      <c r="O10" s="91">
        <v>4</v>
      </c>
      <c r="P10" s="92">
        <v>0</v>
      </c>
      <c r="Q10" s="93">
        <f>O10+P10</f>
        <v>4</v>
      </c>
      <c r="R10" s="81">
        <f>IFERROR(Q10/N10,"-")</f>
        <v>0.1025641025641</v>
      </c>
      <c r="S10" s="80">
        <v>0</v>
      </c>
      <c r="T10" s="80">
        <v>2</v>
      </c>
      <c r="U10" s="81">
        <f>IFERROR(T10/(Q10),"-")</f>
        <v>0.5</v>
      </c>
      <c r="V10" s="82">
        <f>IFERROR(K10/SUM(Q10:Q11),"-")</f>
        <v>3000</v>
      </c>
      <c r="W10" s="83">
        <v>1</v>
      </c>
      <c r="X10" s="81">
        <f>IF(Q10=0,"-",W10/Q10)</f>
        <v>0.25</v>
      </c>
      <c r="Y10" s="186">
        <v>3000</v>
      </c>
      <c r="Z10" s="187">
        <f>IFERROR(Y10/Q10,"-")</f>
        <v>750</v>
      </c>
      <c r="AA10" s="187">
        <f>IFERROR(Y10/W10,"-")</f>
        <v>3000</v>
      </c>
      <c r="AB10" s="181">
        <f>SUM(Y10:Y11)-SUM(K10:K11)</f>
        <v>145560</v>
      </c>
      <c r="AC10" s="85">
        <f>SUM(Y10:Y11)/SUM(K10:K11)</f>
        <v>4.2346666666667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3</v>
      </c>
      <c r="BP10" s="120">
        <f>IF(Q10=0,"",IF(BO10=0,"",(BO10/Q10)))</f>
        <v>0.75</v>
      </c>
      <c r="BQ10" s="121">
        <v>1</v>
      </c>
      <c r="BR10" s="122">
        <f>IFERROR(BQ10/BO10,"-")</f>
        <v>0.33333333333333</v>
      </c>
      <c r="BS10" s="123">
        <v>3000</v>
      </c>
      <c r="BT10" s="124">
        <f>IFERROR(BS10/BO10,"-")</f>
        <v>1000</v>
      </c>
      <c r="BU10" s="125">
        <v>1</v>
      </c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130</v>
      </c>
      <c r="C11" s="189" t="s">
        <v>118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37</v>
      </c>
      <c r="O11" s="91">
        <v>11</v>
      </c>
      <c r="P11" s="92">
        <v>0</v>
      </c>
      <c r="Q11" s="93">
        <f>O11+P11</f>
        <v>11</v>
      </c>
      <c r="R11" s="81">
        <f>IFERROR(Q11/N11,"-")</f>
        <v>0.2972972972973</v>
      </c>
      <c r="S11" s="80">
        <v>0</v>
      </c>
      <c r="T11" s="80">
        <v>4</v>
      </c>
      <c r="U11" s="81">
        <f>IFERROR(T11/(Q11),"-")</f>
        <v>0.36363636363636</v>
      </c>
      <c r="V11" s="82"/>
      <c r="W11" s="83">
        <v>3</v>
      </c>
      <c r="X11" s="81">
        <f>IF(Q11=0,"-",W11/Q11)</f>
        <v>0.27272727272727</v>
      </c>
      <c r="Y11" s="186">
        <v>187560</v>
      </c>
      <c r="Z11" s="187">
        <f>IFERROR(Y11/Q11,"-")</f>
        <v>17050.909090909</v>
      </c>
      <c r="AA11" s="187">
        <f>IFERROR(Y11/W11,"-")</f>
        <v>62520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>
        <v>1</v>
      </c>
      <c r="AZ11" s="108">
        <f>IFERROR(AY11/AW11,"-")</f>
        <v>1</v>
      </c>
      <c r="BA11" s="109">
        <v>3000</v>
      </c>
      <c r="BB11" s="110">
        <f>IFERROR(BA11/AW11,"-")</f>
        <v>3000</v>
      </c>
      <c r="BC11" s="111">
        <v>1</v>
      </c>
      <c r="BD11" s="111"/>
      <c r="BE11" s="111"/>
      <c r="BF11" s="112">
        <v>5</v>
      </c>
      <c r="BG11" s="113">
        <f>IF(Q11=0,"",IF(BF11=0,"",(BF11/Q11)))</f>
        <v>0.45454545454545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3</v>
      </c>
      <c r="BP11" s="120">
        <f>IF(Q11=0,"",IF(BO11=0,"",(BO11/Q11)))</f>
        <v>0.27272727272727</v>
      </c>
      <c r="BQ11" s="121">
        <v>1</v>
      </c>
      <c r="BR11" s="122">
        <f>IFERROR(BQ11/BO11,"-")</f>
        <v>0.33333333333333</v>
      </c>
      <c r="BS11" s="123">
        <v>5000</v>
      </c>
      <c r="BT11" s="124">
        <f>IFERROR(BS11/BO11,"-")</f>
        <v>1666.6666666667</v>
      </c>
      <c r="BU11" s="125">
        <v>1</v>
      </c>
      <c r="BV11" s="125"/>
      <c r="BW11" s="125"/>
      <c r="BX11" s="126">
        <v>2</v>
      </c>
      <c r="BY11" s="127">
        <f>IF(Q11=0,"",IF(BX11=0,"",(BX11/Q11)))</f>
        <v>0.18181818181818</v>
      </c>
      <c r="BZ11" s="128">
        <v>1</v>
      </c>
      <c r="CA11" s="129">
        <f>IFERROR(BZ11/BX11,"-")</f>
        <v>0.5</v>
      </c>
      <c r="CB11" s="130">
        <v>179560</v>
      </c>
      <c r="CC11" s="131">
        <f>IFERROR(CB11/BX11,"-")</f>
        <v>89780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3</v>
      </c>
      <c r="CQ11" s="141">
        <v>187560</v>
      </c>
      <c r="CR11" s="141">
        <v>179560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2.6923076923077</v>
      </c>
      <c r="B12" s="189" t="s">
        <v>131</v>
      </c>
      <c r="C12" s="189" t="s">
        <v>118</v>
      </c>
      <c r="D12" s="189" t="s">
        <v>132</v>
      </c>
      <c r="E12" s="189" t="s">
        <v>133</v>
      </c>
      <c r="F12" s="189"/>
      <c r="G12" s="189" t="s">
        <v>61</v>
      </c>
      <c r="H12" s="89" t="s">
        <v>134</v>
      </c>
      <c r="I12" s="89" t="s">
        <v>135</v>
      </c>
      <c r="J12" s="191" t="s">
        <v>97</v>
      </c>
      <c r="K12" s="181">
        <v>65000</v>
      </c>
      <c r="L12" s="80">
        <v>0</v>
      </c>
      <c r="M12" s="80">
        <v>0</v>
      </c>
      <c r="N12" s="80">
        <v>9</v>
      </c>
      <c r="O12" s="91">
        <v>1</v>
      </c>
      <c r="P12" s="92">
        <v>0</v>
      </c>
      <c r="Q12" s="93">
        <f>O12+P12</f>
        <v>1</v>
      </c>
      <c r="R12" s="81">
        <f>IFERROR(Q12/N12,"-")</f>
        <v>0.11111111111111</v>
      </c>
      <c r="S12" s="80">
        <v>0</v>
      </c>
      <c r="T12" s="80">
        <v>0</v>
      </c>
      <c r="U12" s="81">
        <f>IFERROR(T12/(Q12),"-")</f>
        <v>0</v>
      </c>
      <c r="V12" s="82">
        <f>IFERROR(K12/SUM(Q12:Q13),"-")</f>
        <v>5416.6666666667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110000</v>
      </c>
      <c r="AC12" s="85">
        <f>SUM(Y12:Y13)/SUM(K12:K13)</f>
        <v>2.6923076923077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136</v>
      </c>
      <c r="C13" s="189" t="s">
        <v>118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19</v>
      </c>
      <c r="O13" s="91">
        <v>11</v>
      </c>
      <c r="P13" s="92">
        <v>0</v>
      </c>
      <c r="Q13" s="93">
        <f>O13+P13</f>
        <v>11</v>
      </c>
      <c r="R13" s="81">
        <f>IFERROR(Q13/N13,"-")</f>
        <v>0.57894736842105</v>
      </c>
      <c r="S13" s="80">
        <v>4</v>
      </c>
      <c r="T13" s="80">
        <v>2</v>
      </c>
      <c r="U13" s="81">
        <f>IFERROR(T13/(Q13),"-")</f>
        <v>0.18181818181818</v>
      </c>
      <c r="V13" s="82"/>
      <c r="W13" s="83">
        <v>1</v>
      </c>
      <c r="X13" s="81">
        <f>IF(Q13=0,"-",W13/Q13)</f>
        <v>0.090909090909091</v>
      </c>
      <c r="Y13" s="186">
        <v>175000</v>
      </c>
      <c r="Z13" s="187">
        <f>IFERROR(Y13/Q13,"-")</f>
        <v>15909.090909091</v>
      </c>
      <c r="AA13" s="187">
        <f>IFERROR(Y13/W13,"-")</f>
        <v>175000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3</v>
      </c>
      <c r="BG13" s="113">
        <f>IF(Q13=0,"",IF(BF13=0,"",(BF13/Q13)))</f>
        <v>0.27272727272727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0.18181818181818</v>
      </c>
      <c r="BQ13" s="121">
        <v>1</v>
      </c>
      <c r="BR13" s="122">
        <f>IFERROR(BQ13/BO13,"-")</f>
        <v>0.5</v>
      </c>
      <c r="BS13" s="123">
        <v>170000</v>
      </c>
      <c r="BT13" s="124">
        <f>IFERROR(BS13/BO13,"-")</f>
        <v>85000</v>
      </c>
      <c r="BU13" s="125"/>
      <c r="BV13" s="125"/>
      <c r="BW13" s="125">
        <v>1</v>
      </c>
      <c r="BX13" s="126">
        <v>4</v>
      </c>
      <c r="BY13" s="127">
        <f>IF(Q13=0,"",IF(BX13=0,"",(BX13/Q13)))</f>
        <v>0.36363636363636</v>
      </c>
      <c r="BZ13" s="128">
        <v>1</v>
      </c>
      <c r="CA13" s="129">
        <f>IFERROR(BZ13/BX13,"-")</f>
        <v>0.25</v>
      </c>
      <c r="CB13" s="130">
        <v>6000</v>
      </c>
      <c r="CC13" s="131">
        <f>IFERROR(CB13/BX13,"-")</f>
        <v>1500</v>
      </c>
      <c r="CD13" s="132"/>
      <c r="CE13" s="132">
        <v>1</v>
      </c>
      <c r="CF13" s="132"/>
      <c r="CG13" s="133">
        <v>2</v>
      </c>
      <c r="CH13" s="134">
        <f>IF(Q13=0,"",IF(CG13=0,"",(CG13/Q13)))</f>
        <v>0.18181818181818</v>
      </c>
      <c r="CI13" s="135">
        <v>1</v>
      </c>
      <c r="CJ13" s="136">
        <f>IFERROR(CI13/CG13,"-")</f>
        <v>0.5</v>
      </c>
      <c r="CK13" s="137">
        <v>24000</v>
      </c>
      <c r="CL13" s="138">
        <f>IFERROR(CK13/CG13,"-")</f>
        <v>12000</v>
      </c>
      <c r="CM13" s="139"/>
      <c r="CN13" s="139"/>
      <c r="CO13" s="139">
        <v>1</v>
      </c>
      <c r="CP13" s="140">
        <v>1</v>
      </c>
      <c r="CQ13" s="141">
        <v>175000</v>
      </c>
      <c r="CR13" s="141">
        <v>170000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0.23529411764706</v>
      </c>
      <c r="B14" s="189" t="s">
        <v>137</v>
      </c>
      <c r="C14" s="189" t="s">
        <v>118</v>
      </c>
      <c r="D14" s="189" t="s">
        <v>126</v>
      </c>
      <c r="E14" s="189" t="s">
        <v>138</v>
      </c>
      <c r="F14" s="189"/>
      <c r="G14" s="189" t="s">
        <v>61</v>
      </c>
      <c r="H14" s="89" t="s">
        <v>139</v>
      </c>
      <c r="I14" s="89" t="s">
        <v>135</v>
      </c>
      <c r="J14" s="89" t="s">
        <v>140</v>
      </c>
      <c r="K14" s="181">
        <v>85000</v>
      </c>
      <c r="L14" s="80">
        <v>0</v>
      </c>
      <c r="M14" s="80">
        <v>0</v>
      </c>
      <c r="N14" s="80">
        <v>26</v>
      </c>
      <c r="O14" s="91">
        <v>4</v>
      </c>
      <c r="P14" s="92">
        <v>0</v>
      </c>
      <c r="Q14" s="93">
        <f>O14+P14</f>
        <v>4</v>
      </c>
      <c r="R14" s="81">
        <f>IFERROR(Q14/N14,"-")</f>
        <v>0.15384615384615</v>
      </c>
      <c r="S14" s="80">
        <v>1</v>
      </c>
      <c r="T14" s="80">
        <v>3</v>
      </c>
      <c r="U14" s="81">
        <f>IFERROR(T14/(Q14),"-")</f>
        <v>0.75</v>
      </c>
      <c r="V14" s="82">
        <f>IFERROR(K14/SUM(Q14:Q15),"-")</f>
        <v>7083.3333333333</v>
      </c>
      <c r="W14" s="83">
        <v>1</v>
      </c>
      <c r="X14" s="81">
        <f>IF(Q14=0,"-",W14/Q14)</f>
        <v>0.25</v>
      </c>
      <c r="Y14" s="186">
        <v>20000</v>
      </c>
      <c r="Z14" s="187">
        <f>IFERROR(Y14/Q14,"-")</f>
        <v>5000</v>
      </c>
      <c r="AA14" s="187">
        <f>IFERROR(Y14/W14,"-")</f>
        <v>20000</v>
      </c>
      <c r="AB14" s="181">
        <f>SUM(Y14:Y15)-SUM(K14:K15)</f>
        <v>-65000</v>
      </c>
      <c r="AC14" s="85">
        <f>SUM(Y14:Y15)/SUM(K14:K15)</f>
        <v>0.23529411764706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0.25</v>
      </c>
      <c r="BZ14" s="128">
        <v>1</v>
      </c>
      <c r="CA14" s="129">
        <f>IFERROR(BZ14/BX14,"-")</f>
        <v>1</v>
      </c>
      <c r="CB14" s="130">
        <v>20000</v>
      </c>
      <c r="CC14" s="131">
        <f>IFERROR(CB14/BX14,"-")</f>
        <v>20000</v>
      </c>
      <c r="CD14" s="132"/>
      <c r="CE14" s="132">
        <v>1</v>
      </c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20000</v>
      </c>
      <c r="CR14" s="141">
        <v>20000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141</v>
      </c>
      <c r="C15" s="189" t="s">
        <v>118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19</v>
      </c>
      <c r="O15" s="91">
        <v>8</v>
      </c>
      <c r="P15" s="92">
        <v>0</v>
      </c>
      <c r="Q15" s="93">
        <f>O15+P15</f>
        <v>8</v>
      </c>
      <c r="R15" s="81">
        <f>IFERROR(Q15/N15,"-")</f>
        <v>0.42105263157895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0.375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0.375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0.125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0.092307692307692</v>
      </c>
      <c r="B16" s="189" t="s">
        <v>142</v>
      </c>
      <c r="C16" s="189" t="s">
        <v>118</v>
      </c>
      <c r="D16" s="189" t="s">
        <v>143</v>
      </c>
      <c r="E16" s="189" t="s">
        <v>138</v>
      </c>
      <c r="F16" s="189"/>
      <c r="G16" s="189" t="s">
        <v>61</v>
      </c>
      <c r="H16" s="89" t="s">
        <v>144</v>
      </c>
      <c r="I16" s="89" t="s">
        <v>135</v>
      </c>
      <c r="J16" s="89" t="s">
        <v>145</v>
      </c>
      <c r="K16" s="181">
        <v>65000</v>
      </c>
      <c r="L16" s="80">
        <v>0</v>
      </c>
      <c r="M16" s="80">
        <v>0</v>
      </c>
      <c r="N16" s="80">
        <v>34</v>
      </c>
      <c r="O16" s="91">
        <v>7</v>
      </c>
      <c r="P16" s="92">
        <v>0</v>
      </c>
      <c r="Q16" s="93">
        <f>O16+P16</f>
        <v>7</v>
      </c>
      <c r="R16" s="81">
        <f>IFERROR(Q16/N16,"-")</f>
        <v>0.20588235294118</v>
      </c>
      <c r="S16" s="80">
        <v>0</v>
      </c>
      <c r="T16" s="80">
        <v>3</v>
      </c>
      <c r="U16" s="81">
        <f>IFERROR(T16/(Q16),"-")</f>
        <v>0.42857142857143</v>
      </c>
      <c r="V16" s="82">
        <f>IFERROR(K16/SUM(Q16:Q17),"-")</f>
        <v>2031.25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-59000</v>
      </c>
      <c r="AC16" s="85">
        <f>SUM(Y16:Y17)/SUM(K16:K17)</f>
        <v>0.092307692307692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4</v>
      </c>
      <c r="AX16" s="107">
        <f>IF(Q16=0,"",IF(AW16=0,"",(AW16/Q16)))</f>
        <v>0.57142857142857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3</v>
      </c>
      <c r="BG16" s="113">
        <f>IF(Q16=0,"",IF(BF16=0,"",(BF16/Q16)))</f>
        <v>0.42857142857143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146</v>
      </c>
      <c r="C17" s="189" t="s">
        <v>118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70</v>
      </c>
      <c r="O17" s="91">
        <v>25</v>
      </c>
      <c r="P17" s="92">
        <v>0</v>
      </c>
      <c r="Q17" s="93">
        <f>O17+P17</f>
        <v>25</v>
      </c>
      <c r="R17" s="81">
        <f>IFERROR(Q17/N17,"-")</f>
        <v>0.35714285714286</v>
      </c>
      <c r="S17" s="80">
        <v>3</v>
      </c>
      <c r="T17" s="80">
        <v>3</v>
      </c>
      <c r="U17" s="81">
        <f>IFERROR(T17/(Q17),"-")</f>
        <v>0.12</v>
      </c>
      <c r="V17" s="82"/>
      <c r="W17" s="83">
        <v>1</v>
      </c>
      <c r="X17" s="81">
        <f>IF(Q17=0,"-",W17/Q17)</f>
        <v>0.04</v>
      </c>
      <c r="Y17" s="186">
        <v>6000</v>
      </c>
      <c r="Z17" s="187">
        <f>IFERROR(Y17/Q17,"-")</f>
        <v>240</v>
      </c>
      <c r="AA17" s="187">
        <f>IFERROR(Y17/W17,"-")</f>
        <v>6000</v>
      </c>
      <c r="AB17" s="181"/>
      <c r="AC17" s="85"/>
      <c r="AD17" s="78"/>
      <c r="AE17" s="94">
        <v>1</v>
      </c>
      <c r="AF17" s="95">
        <f>IF(Q17=0,"",IF(AE17=0,"",(AE17/Q17)))</f>
        <v>0.04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1</v>
      </c>
      <c r="AO17" s="101">
        <f>IF(Q17=0,"",IF(AN17=0,"",(AN17/Q17)))</f>
        <v>0.04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7</v>
      </c>
      <c r="BG17" s="113">
        <f>IF(Q17=0,"",IF(BF17=0,"",(BF17/Q17)))</f>
        <v>0.28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13</v>
      </c>
      <c r="BP17" s="120">
        <f>IF(Q17=0,"",IF(BO17=0,"",(BO17/Q17)))</f>
        <v>0.52</v>
      </c>
      <c r="BQ17" s="121">
        <v>1</v>
      </c>
      <c r="BR17" s="122">
        <f>IFERROR(BQ17/BO17,"-")</f>
        <v>0.076923076923077</v>
      </c>
      <c r="BS17" s="123">
        <v>6000</v>
      </c>
      <c r="BT17" s="124">
        <f>IFERROR(BS17/BO17,"-")</f>
        <v>461.53846153846</v>
      </c>
      <c r="BU17" s="125"/>
      <c r="BV17" s="125">
        <v>1</v>
      </c>
      <c r="BW17" s="125"/>
      <c r="BX17" s="126">
        <v>1</v>
      </c>
      <c r="BY17" s="127">
        <f>IF(Q17=0,"",IF(BX17=0,"",(BX17/Q17)))</f>
        <v>0.04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2</v>
      </c>
      <c r="CH17" s="134">
        <f>IF(Q17=0,"",IF(CG17=0,"",(CG17/Q17)))</f>
        <v>0.08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1</v>
      </c>
      <c r="CQ17" s="141">
        <v>6000</v>
      </c>
      <c r="CR17" s="141">
        <v>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1.4836705882353</v>
      </c>
      <c r="B20" s="39"/>
      <c r="C20" s="39"/>
      <c r="D20" s="39"/>
      <c r="E20" s="39"/>
      <c r="F20" s="39"/>
      <c r="G20" s="39"/>
      <c r="H20" s="40" t="s">
        <v>147</v>
      </c>
      <c r="I20" s="40"/>
      <c r="J20" s="40"/>
      <c r="K20" s="184">
        <f>SUM(K6:K19)</f>
        <v>425000</v>
      </c>
      <c r="L20" s="41">
        <f>SUM(L6:L19)</f>
        <v>0</v>
      </c>
      <c r="M20" s="41">
        <f>SUM(M6:M19)</f>
        <v>0</v>
      </c>
      <c r="N20" s="41">
        <f>SUM(N6:N19)</f>
        <v>468</v>
      </c>
      <c r="O20" s="41">
        <f>SUM(O6:O19)</f>
        <v>117</v>
      </c>
      <c r="P20" s="41">
        <f>SUM(P6:P19)</f>
        <v>0</v>
      </c>
      <c r="Q20" s="41">
        <f>SUM(Q6:Q19)</f>
        <v>117</v>
      </c>
      <c r="R20" s="42">
        <f>IFERROR(Q20/N20,"-")</f>
        <v>0.25</v>
      </c>
      <c r="S20" s="77">
        <f>SUM(S6:S19)</f>
        <v>12</v>
      </c>
      <c r="T20" s="77">
        <f>SUM(T6:T19)</f>
        <v>32</v>
      </c>
      <c r="U20" s="42">
        <f>IFERROR(S20/Q20,"-")</f>
        <v>0.1025641025641</v>
      </c>
      <c r="V20" s="43">
        <f>IFERROR(K20/Q20,"-")</f>
        <v>3632.4786324786</v>
      </c>
      <c r="W20" s="44">
        <f>SUM(W6:W19)</f>
        <v>12</v>
      </c>
      <c r="X20" s="42">
        <f>IFERROR(W20/Q20,"-")</f>
        <v>0.1025641025641</v>
      </c>
      <c r="Y20" s="184">
        <f>SUM(Y6:Y19)</f>
        <v>630560</v>
      </c>
      <c r="Z20" s="184">
        <f>IFERROR(Y20/Q20,"-")</f>
        <v>5389.4017094017</v>
      </c>
      <c r="AA20" s="184">
        <f>IFERROR(Y20/W20,"-")</f>
        <v>52546.666666667</v>
      </c>
      <c r="AB20" s="184">
        <f>Y20-K20</f>
        <v>205560</v>
      </c>
      <c r="AC20" s="46">
        <f>Y20/K20</f>
        <v>1.4836705882353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148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4.696</v>
      </c>
      <c r="B6" s="189" t="s">
        <v>149</v>
      </c>
      <c r="C6" s="189" t="s">
        <v>118</v>
      </c>
      <c r="D6" s="189" t="s">
        <v>150</v>
      </c>
      <c r="E6" s="189" t="s">
        <v>151</v>
      </c>
      <c r="F6" s="189" t="s">
        <v>152</v>
      </c>
      <c r="G6" s="189" t="s">
        <v>153</v>
      </c>
      <c r="H6" s="89" t="s">
        <v>154</v>
      </c>
      <c r="I6" s="89" t="s">
        <v>155</v>
      </c>
      <c r="J6" s="89" t="s">
        <v>156</v>
      </c>
      <c r="K6" s="181">
        <v>125000</v>
      </c>
      <c r="L6" s="80">
        <v>0</v>
      </c>
      <c r="M6" s="80">
        <v>0</v>
      </c>
      <c r="N6" s="80">
        <v>219</v>
      </c>
      <c r="O6" s="91">
        <v>33</v>
      </c>
      <c r="P6" s="92">
        <v>0</v>
      </c>
      <c r="Q6" s="93">
        <f>O6+P6</f>
        <v>33</v>
      </c>
      <c r="R6" s="81">
        <f>IFERROR(Q6/N6,"-")</f>
        <v>0.15068493150685</v>
      </c>
      <c r="S6" s="80">
        <v>2</v>
      </c>
      <c r="T6" s="80">
        <v>5</v>
      </c>
      <c r="U6" s="81">
        <f>IFERROR(T6/(Q6),"-")</f>
        <v>0.15151515151515</v>
      </c>
      <c r="V6" s="82">
        <f>IFERROR(K6/SUM(Q6:Q7),"-")</f>
        <v>753.01204819277</v>
      </c>
      <c r="W6" s="83">
        <v>3</v>
      </c>
      <c r="X6" s="81">
        <f>IF(Q6=0,"-",W6/Q6)</f>
        <v>0.090909090909091</v>
      </c>
      <c r="Y6" s="186">
        <v>49000</v>
      </c>
      <c r="Z6" s="187">
        <f>IFERROR(Y6/Q6,"-")</f>
        <v>1484.8484848485</v>
      </c>
      <c r="AA6" s="187">
        <f>IFERROR(Y6/W6,"-")</f>
        <v>16333.333333333</v>
      </c>
      <c r="AB6" s="181">
        <f>SUM(Y6:Y7)-SUM(K6:K7)</f>
        <v>462000</v>
      </c>
      <c r="AC6" s="85">
        <f>SUM(Y6:Y7)/SUM(K6:K7)</f>
        <v>4.696</v>
      </c>
      <c r="AD6" s="78"/>
      <c r="AE6" s="94">
        <v>5</v>
      </c>
      <c r="AF6" s="95">
        <f>IF(Q6=0,"",IF(AE6=0,"",(AE6/Q6)))</f>
        <v>0.15151515151515</v>
      </c>
      <c r="AG6" s="94">
        <v>1</v>
      </c>
      <c r="AH6" s="96">
        <f>IFERROR(AG6/AE6,"-")</f>
        <v>0.2</v>
      </c>
      <c r="AI6" s="97">
        <v>9000</v>
      </c>
      <c r="AJ6" s="98">
        <f>IFERROR(AI6/AE6,"-")</f>
        <v>1800</v>
      </c>
      <c r="AK6" s="99"/>
      <c r="AL6" s="99"/>
      <c r="AM6" s="99">
        <v>1</v>
      </c>
      <c r="AN6" s="100">
        <v>5</v>
      </c>
      <c r="AO6" s="101">
        <f>IF(Q6=0,"",IF(AN6=0,"",(AN6/Q6)))</f>
        <v>0.15151515151515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0.12121212121212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0.12121212121212</v>
      </c>
      <c r="BH6" s="112">
        <v>1</v>
      </c>
      <c r="BI6" s="114">
        <f>IFERROR(BH6/BF6,"-")</f>
        <v>0.25</v>
      </c>
      <c r="BJ6" s="115">
        <v>11000</v>
      </c>
      <c r="BK6" s="116">
        <f>IFERROR(BJ6/BF6,"-")</f>
        <v>2750</v>
      </c>
      <c r="BL6" s="117"/>
      <c r="BM6" s="117"/>
      <c r="BN6" s="117">
        <v>1</v>
      </c>
      <c r="BO6" s="119">
        <v>12</v>
      </c>
      <c r="BP6" s="120">
        <f>IF(Q6=0,"",IF(BO6=0,"",(BO6/Q6)))</f>
        <v>0.36363636363636</v>
      </c>
      <c r="BQ6" s="121">
        <v>1</v>
      </c>
      <c r="BR6" s="122">
        <f>IFERROR(BQ6/BO6,"-")</f>
        <v>0.083333333333333</v>
      </c>
      <c r="BS6" s="123">
        <v>15000</v>
      </c>
      <c r="BT6" s="124">
        <f>IFERROR(BS6/BO6,"-")</f>
        <v>1250</v>
      </c>
      <c r="BU6" s="125"/>
      <c r="BV6" s="125">
        <v>1</v>
      </c>
      <c r="BW6" s="125"/>
      <c r="BX6" s="126">
        <v>2</v>
      </c>
      <c r="BY6" s="127">
        <f>IF(Q6=0,"",IF(BX6=0,"",(BX6/Q6)))</f>
        <v>0.060606060606061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0.03030303030303</v>
      </c>
      <c r="CI6" s="135">
        <v>1</v>
      </c>
      <c r="CJ6" s="136">
        <f>IFERROR(CI6/CG6,"-")</f>
        <v>1</v>
      </c>
      <c r="CK6" s="137">
        <v>23000</v>
      </c>
      <c r="CL6" s="138">
        <f>IFERROR(CK6/CG6,"-")</f>
        <v>23000</v>
      </c>
      <c r="CM6" s="139"/>
      <c r="CN6" s="139"/>
      <c r="CO6" s="139">
        <v>1</v>
      </c>
      <c r="CP6" s="140">
        <v>3</v>
      </c>
      <c r="CQ6" s="141">
        <v>49000</v>
      </c>
      <c r="CR6" s="141">
        <v>23000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157</v>
      </c>
      <c r="C7" s="189" t="s">
        <v>118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300</v>
      </c>
      <c r="O7" s="91">
        <v>131</v>
      </c>
      <c r="P7" s="92">
        <v>2</v>
      </c>
      <c r="Q7" s="93">
        <f>O7+P7</f>
        <v>133</v>
      </c>
      <c r="R7" s="81">
        <f>IFERROR(Q7/N7,"-")</f>
        <v>0.44333333333333</v>
      </c>
      <c r="S7" s="80">
        <v>5</v>
      </c>
      <c r="T7" s="80">
        <v>39</v>
      </c>
      <c r="U7" s="81">
        <f>IFERROR(T7/(Q7),"-")</f>
        <v>0.29323308270677</v>
      </c>
      <c r="V7" s="82"/>
      <c r="W7" s="83">
        <v>10</v>
      </c>
      <c r="X7" s="81">
        <f>IF(Q7=0,"-",W7/Q7)</f>
        <v>0.075187969924812</v>
      </c>
      <c r="Y7" s="186">
        <v>538000</v>
      </c>
      <c r="Z7" s="187">
        <f>IFERROR(Y7/Q7,"-")</f>
        <v>4045.1127819549</v>
      </c>
      <c r="AA7" s="187">
        <f>IFERROR(Y7/W7,"-")</f>
        <v>53800</v>
      </c>
      <c r="AB7" s="181"/>
      <c r="AC7" s="85"/>
      <c r="AD7" s="78"/>
      <c r="AE7" s="94">
        <v>3</v>
      </c>
      <c r="AF7" s="95">
        <f>IF(Q7=0,"",IF(AE7=0,"",(AE7/Q7)))</f>
        <v>0.022556390977444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13</v>
      </c>
      <c r="AO7" s="101">
        <f>IF(Q7=0,"",IF(AN7=0,"",(AN7/Q7)))</f>
        <v>0.097744360902256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11</v>
      </c>
      <c r="AX7" s="107">
        <f>IF(Q7=0,"",IF(AW7=0,"",(AW7/Q7)))</f>
        <v>0.082706766917293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33</v>
      </c>
      <c r="BG7" s="113">
        <f>IF(Q7=0,"",IF(BF7=0,"",(BF7/Q7)))</f>
        <v>0.24812030075188</v>
      </c>
      <c r="BH7" s="112">
        <v>2</v>
      </c>
      <c r="BI7" s="114">
        <f>IFERROR(BH7/BF7,"-")</f>
        <v>0.060606060606061</v>
      </c>
      <c r="BJ7" s="115">
        <v>46000</v>
      </c>
      <c r="BK7" s="116">
        <f>IFERROR(BJ7/BF7,"-")</f>
        <v>1393.9393939394</v>
      </c>
      <c r="BL7" s="117"/>
      <c r="BM7" s="117">
        <v>1</v>
      </c>
      <c r="BN7" s="117">
        <v>1</v>
      </c>
      <c r="BO7" s="119">
        <v>44</v>
      </c>
      <c r="BP7" s="120">
        <f>IF(Q7=0,"",IF(BO7=0,"",(BO7/Q7)))</f>
        <v>0.33082706766917</v>
      </c>
      <c r="BQ7" s="121">
        <v>4</v>
      </c>
      <c r="BR7" s="122">
        <f>IFERROR(BQ7/BO7,"-")</f>
        <v>0.090909090909091</v>
      </c>
      <c r="BS7" s="123">
        <v>191000</v>
      </c>
      <c r="BT7" s="124">
        <f>IFERROR(BS7/BO7,"-")</f>
        <v>4340.9090909091</v>
      </c>
      <c r="BU7" s="125"/>
      <c r="BV7" s="125">
        <v>1</v>
      </c>
      <c r="BW7" s="125">
        <v>3</v>
      </c>
      <c r="BX7" s="126">
        <v>23</v>
      </c>
      <c r="BY7" s="127">
        <f>IF(Q7=0,"",IF(BX7=0,"",(BX7/Q7)))</f>
        <v>0.17293233082707</v>
      </c>
      <c r="BZ7" s="128">
        <v>3</v>
      </c>
      <c r="CA7" s="129">
        <f>IFERROR(BZ7/BX7,"-")</f>
        <v>0.1304347826087</v>
      </c>
      <c r="CB7" s="130">
        <v>266000</v>
      </c>
      <c r="CC7" s="131">
        <f>IFERROR(CB7/BX7,"-")</f>
        <v>11565.217391304</v>
      </c>
      <c r="CD7" s="132"/>
      <c r="CE7" s="132">
        <v>1</v>
      </c>
      <c r="CF7" s="132">
        <v>2</v>
      </c>
      <c r="CG7" s="133">
        <v>6</v>
      </c>
      <c r="CH7" s="134">
        <f>IF(Q7=0,"",IF(CG7=0,"",(CG7/Q7)))</f>
        <v>0.045112781954887</v>
      </c>
      <c r="CI7" s="135">
        <v>3</v>
      </c>
      <c r="CJ7" s="136">
        <f>IFERROR(CI7/CG7,"-")</f>
        <v>0.5</v>
      </c>
      <c r="CK7" s="137">
        <v>125000</v>
      </c>
      <c r="CL7" s="138">
        <f>IFERROR(CK7/CG7,"-")</f>
        <v>20833.333333333</v>
      </c>
      <c r="CM7" s="139">
        <v>1</v>
      </c>
      <c r="CN7" s="139"/>
      <c r="CO7" s="139">
        <v>2</v>
      </c>
      <c r="CP7" s="140">
        <v>10</v>
      </c>
      <c r="CQ7" s="141">
        <v>538000</v>
      </c>
      <c r="CR7" s="141">
        <v>240000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0.352</v>
      </c>
      <c r="B8" s="189" t="s">
        <v>158</v>
      </c>
      <c r="C8" s="189" t="s">
        <v>118</v>
      </c>
      <c r="D8" s="189" t="s">
        <v>150</v>
      </c>
      <c r="E8" s="189" t="s">
        <v>159</v>
      </c>
      <c r="F8" s="189" t="s">
        <v>160</v>
      </c>
      <c r="G8" s="189" t="s">
        <v>153</v>
      </c>
      <c r="H8" s="89" t="s">
        <v>161</v>
      </c>
      <c r="I8" s="89" t="s">
        <v>162</v>
      </c>
      <c r="J8" s="89" t="s">
        <v>145</v>
      </c>
      <c r="K8" s="181">
        <v>125000</v>
      </c>
      <c r="L8" s="80">
        <v>0</v>
      </c>
      <c r="M8" s="80">
        <v>0</v>
      </c>
      <c r="N8" s="80">
        <v>123</v>
      </c>
      <c r="O8" s="91">
        <v>21</v>
      </c>
      <c r="P8" s="92">
        <v>0</v>
      </c>
      <c r="Q8" s="93">
        <f>O8+P8</f>
        <v>21</v>
      </c>
      <c r="R8" s="81">
        <f>IFERROR(Q8/N8,"-")</f>
        <v>0.17073170731707</v>
      </c>
      <c r="S8" s="80">
        <v>0</v>
      </c>
      <c r="T8" s="80">
        <v>6</v>
      </c>
      <c r="U8" s="81">
        <f>IFERROR(T8/(Q8),"-")</f>
        <v>0.28571428571429</v>
      </c>
      <c r="V8" s="82">
        <f>IFERROR(K8/SUM(Q8:Q9),"-")</f>
        <v>919.11764705882</v>
      </c>
      <c r="W8" s="83">
        <v>3</v>
      </c>
      <c r="X8" s="81">
        <f>IF(Q8=0,"-",W8/Q8)</f>
        <v>0.14285714285714</v>
      </c>
      <c r="Y8" s="186">
        <v>24000</v>
      </c>
      <c r="Z8" s="187">
        <f>IFERROR(Y8/Q8,"-")</f>
        <v>1142.8571428571</v>
      </c>
      <c r="AA8" s="187">
        <f>IFERROR(Y8/W8,"-")</f>
        <v>8000</v>
      </c>
      <c r="AB8" s="181">
        <f>SUM(Y8:Y9)-SUM(K8:K9)</f>
        <v>-81000</v>
      </c>
      <c r="AC8" s="85">
        <f>SUM(Y8:Y9)/SUM(K8:K9)</f>
        <v>0.352</v>
      </c>
      <c r="AD8" s="78"/>
      <c r="AE8" s="94">
        <v>2</v>
      </c>
      <c r="AF8" s="95">
        <f>IF(Q8=0,"",IF(AE8=0,"",(AE8/Q8)))</f>
        <v>0.095238095238095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7</v>
      </c>
      <c r="AO8" s="101">
        <f>IF(Q8=0,"",IF(AN8=0,"",(AN8/Q8)))</f>
        <v>0.33333333333333</v>
      </c>
      <c r="AP8" s="100">
        <v>2</v>
      </c>
      <c r="AQ8" s="102">
        <f>IFERROR(AP8/AN8,"-")</f>
        <v>0.28571428571429</v>
      </c>
      <c r="AR8" s="103">
        <v>20000</v>
      </c>
      <c r="AS8" s="104">
        <f>IFERROR(AR8/AN8,"-")</f>
        <v>2857.1428571429</v>
      </c>
      <c r="AT8" s="105"/>
      <c r="AU8" s="105">
        <v>1</v>
      </c>
      <c r="AV8" s="105">
        <v>1</v>
      </c>
      <c r="AW8" s="106">
        <v>3</v>
      </c>
      <c r="AX8" s="107">
        <f>IF(Q8=0,"",IF(AW8=0,"",(AW8/Q8)))</f>
        <v>0.14285714285714</v>
      </c>
      <c r="AY8" s="106">
        <v>1</v>
      </c>
      <c r="AZ8" s="108">
        <f>IFERROR(AY8/AW8,"-")</f>
        <v>0.33333333333333</v>
      </c>
      <c r="BA8" s="109">
        <v>4000</v>
      </c>
      <c r="BB8" s="110">
        <f>IFERROR(BA8/AW8,"-")</f>
        <v>1333.3333333333</v>
      </c>
      <c r="BC8" s="111"/>
      <c r="BD8" s="111">
        <v>1</v>
      </c>
      <c r="BE8" s="111"/>
      <c r="BF8" s="112">
        <v>3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0.23809523809524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0.047619047619048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24000</v>
      </c>
      <c r="CR8" s="141">
        <v>14000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163</v>
      </c>
      <c r="C9" s="189" t="s">
        <v>118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183</v>
      </c>
      <c r="O9" s="91">
        <v>111</v>
      </c>
      <c r="P9" s="92">
        <v>4</v>
      </c>
      <c r="Q9" s="93">
        <f>O9+P9</f>
        <v>115</v>
      </c>
      <c r="R9" s="81">
        <f>IFERROR(Q9/N9,"-")</f>
        <v>0.62841530054645</v>
      </c>
      <c r="S9" s="80">
        <v>5</v>
      </c>
      <c r="T9" s="80">
        <v>33</v>
      </c>
      <c r="U9" s="81">
        <f>IFERROR(T9/(Q9),"-")</f>
        <v>0.28695652173913</v>
      </c>
      <c r="V9" s="82"/>
      <c r="W9" s="83">
        <v>1</v>
      </c>
      <c r="X9" s="81">
        <f>IF(Q9=0,"-",W9/Q9)</f>
        <v>0.008695652173913</v>
      </c>
      <c r="Y9" s="186">
        <v>20000</v>
      </c>
      <c r="Z9" s="187">
        <f>IFERROR(Y9/Q9,"-")</f>
        <v>173.91304347826</v>
      </c>
      <c r="AA9" s="187">
        <f>IFERROR(Y9/W9,"-")</f>
        <v>20000</v>
      </c>
      <c r="AB9" s="181"/>
      <c r="AC9" s="85"/>
      <c r="AD9" s="78"/>
      <c r="AE9" s="94">
        <v>3</v>
      </c>
      <c r="AF9" s="95">
        <f>IF(Q9=0,"",IF(AE9=0,"",(AE9/Q9)))</f>
        <v>0.026086956521739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26</v>
      </c>
      <c r="AO9" s="101">
        <f>IF(Q9=0,"",IF(AN9=0,"",(AN9/Q9)))</f>
        <v>0.22608695652174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19</v>
      </c>
      <c r="AX9" s="107">
        <f>IF(Q9=0,"",IF(AW9=0,"",(AW9/Q9)))</f>
        <v>0.16521739130435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24</v>
      </c>
      <c r="BG9" s="113">
        <f>IF(Q9=0,"",IF(BF9=0,"",(BF9/Q9)))</f>
        <v>0.20869565217391</v>
      </c>
      <c r="BH9" s="112">
        <v>1</v>
      </c>
      <c r="BI9" s="114">
        <f>IFERROR(BH9/BF9,"-")</f>
        <v>0.041666666666667</v>
      </c>
      <c r="BJ9" s="115">
        <v>20000</v>
      </c>
      <c r="BK9" s="116">
        <f>IFERROR(BJ9/BF9,"-")</f>
        <v>833.33333333333</v>
      </c>
      <c r="BL9" s="117"/>
      <c r="BM9" s="117"/>
      <c r="BN9" s="117">
        <v>1</v>
      </c>
      <c r="BO9" s="119">
        <v>30</v>
      </c>
      <c r="BP9" s="120">
        <f>IF(Q9=0,"",IF(BO9=0,"",(BO9/Q9)))</f>
        <v>0.26086956521739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10</v>
      </c>
      <c r="BY9" s="127">
        <f>IF(Q9=0,"",IF(BX9=0,"",(BX9/Q9)))</f>
        <v>0.08695652173913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0.026086956521739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20000</v>
      </c>
      <c r="CR9" s="141">
        <v>20000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2.524</v>
      </c>
      <c r="B12" s="39"/>
      <c r="C12" s="39"/>
      <c r="D12" s="39"/>
      <c r="E12" s="39"/>
      <c r="F12" s="39"/>
      <c r="G12" s="39"/>
      <c r="H12" s="40" t="s">
        <v>164</v>
      </c>
      <c r="I12" s="40"/>
      <c r="J12" s="40"/>
      <c r="K12" s="184">
        <f>SUM(K6:K11)</f>
        <v>250000</v>
      </c>
      <c r="L12" s="41">
        <f>SUM(L6:L11)</f>
        <v>0</v>
      </c>
      <c r="M12" s="41">
        <f>SUM(M6:M11)</f>
        <v>0</v>
      </c>
      <c r="N12" s="41">
        <f>SUM(N6:N11)</f>
        <v>825</v>
      </c>
      <c r="O12" s="41">
        <f>SUM(O6:O11)</f>
        <v>296</v>
      </c>
      <c r="P12" s="41">
        <f>SUM(P6:P11)</f>
        <v>6</v>
      </c>
      <c r="Q12" s="41">
        <f>SUM(Q6:Q11)</f>
        <v>302</v>
      </c>
      <c r="R12" s="42">
        <f>IFERROR(Q12/N12,"-")</f>
        <v>0.36606060606061</v>
      </c>
      <c r="S12" s="77">
        <f>SUM(S6:S11)</f>
        <v>12</v>
      </c>
      <c r="T12" s="77">
        <f>SUM(T6:T11)</f>
        <v>83</v>
      </c>
      <c r="U12" s="42">
        <f>IFERROR(S12/Q12,"-")</f>
        <v>0.039735099337748</v>
      </c>
      <c r="V12" s="43">
        <f>IFERROR(K12/Q12,"-")</f>
        <v>827.81456953642</v>
      </c>
      <c r="W12" s="44">
        <f>SUM(W6:W11)</f>
        <v>17</v>
      </c>
      <c r="X12" s="42">
        <f>IFERROR(W12/Q12,"-")</f>
        <v>0.056291390728477</v>
      </c>
      <c r="Y12" s="184">
        <f>SUM(Y6:Y11)</f>
        <v>631000</v>
      </c>
      <c r="Z12" s="184">
        <f>IFERROR(Y12/Q12,"-")</f>
        <v>2089.4039735099</v>
      </c>
      <c r="AA12" s="184">
        <f>IFERROR(Y12/W12,"-")</f>
        <v>37117.647058824</v>
      </c>
      <c r="AB12" s="184">
        <f>Y12-K12</f>
        <v>381000</v>
      </c>
      <c r="AC12" s="46">
        <f>Y12/K12</f>
        <v>2.524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165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166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167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168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1.9605734767025</v>
      </c>
      <c r="B6" s="189" t="s">
        <v>169</v>
      </c>
      <c r="C6" s="189" t="s">
        <v>170</v>
      </c>
      <c r="D6" s="189" t="s">
        <v>171</v>
      </c>
      <c r="E6" s="189" t="s">
        <v>172</v>
      </c>
      <c r="F6" s="89" t="s">
        <v>173</v>
      </c>
      <c r="G6" s="89" t="s">
        <v>174</v>
      </c>
      <c r="H6" s="181">
        <v>279000</v>
      </c>
      <c r="I6" s="84">
        <v>1500</v>
      </c>
      <c r="J6" s="80">
        <v>0</v>
      </c>
      <c r="K6" s="80">
        <v>0</v>
      </c>
      <c r="L6" s="80">
        <v>1069</v>
      </c>
      <c r="M6" s="93">
        <v>186</v>
      </c>
      <c r="N6" s="144">
        <v>140</v>
      </c>
      <c r="O6" s="81">
        <f>IFERROR(M6/L6,"-")</f>
        <v>0.17399438727783</v>
      </c>
      <c r="P6" s="80">
        <v>2</v>
      </c>
      <c r="Q6" s="80">
        <v>70</v>
      </c>
      <c r="R6" s="81">
        <f>IFERROR(P6/M6,"-")</f>
        <v>0.010752688172043</v>
      </c>
      <c r="S6" s="82">
        <f>IFERROR(H6/SUM(M6:M6),"-")</f>
        <v>1500</v>
      </c>
      <c r="T6" s="83">
        <v>13</v>
      </c>
      <c r="U6" s="81">
        <f>IF(M6=0,"-",T6/M6)</f>
        <v>0.06989247311828</v>
      </c>
      <c r="V6" s="186">
        <v>547000</v>
      </c>
      <c r="W6" s="187">
        <f>IFERROR(V6/M6,"-")</f>
        <v>2940.8602150538</v>
      </c>
      <c r="X6" s="187">
        <f>IFERROR(V6/T6,"-")</f>
        <v>42076.923076923</v>
      </c>
      <c r="Y6" s="181">
        <f>SUM(V6:V6)-SUM(H6:H6)</f>
        <v>268000</v>
      </c>
      <c r="Z6" s="85">
        <f>SUM(V6:V6)/SUM(H6:H6)</f>
        <v>1.9605734767025</v>
      </c>
      <c r="AA6" s="78"/>
      <c r="AB6" s="94">
        <v>46</v>
      </c>
      <c r="AC6" s="95">
        <f>IF(M6=0,"",IF(AB6=0,"",(AB6/M6)))</f>
        <v>0.24731182795699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39</v>
      </c>
      <c r="AL6" s="101">
        <f>IF(M6=0,"",IF(AK6=0,"",(AK6/M6)))</f>
        <v>0.20967741935484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20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45</v>
      </c>
      <c r="BD6" s="113">
        <f>IF(M6=0,"",IF(BC6=0,"",(BC6/M6)))</f>
        <v>0.24193548387097</v>
      </c>
      <c r="BE6" s="112">
        <v>2</v>
      </c>
      <c r="BF6" s="114">
        <f>IFERROR(BE6/BC6,"-")</f>
        <v>0.044444444444444</v>
      </c>
      <c r="BG6" s="115">
        <v>26000</v>
      </c>
      <c r="BH6" s="116">
        <f>IFERROR(BG6/BC6,"-")</f>
        <v>577.77777777778</v>
      </c>
      <c r="BI6" s="117">
        <v>1</v>
      </c>
      <c r="BJ6" s="117"/>
      <c r="BK6" s="117">
        <v>25</v>
      </c>
      <c r="BL6" s="119"/>
      <c r="BM6" s="120">
        <f>IF(M6=0,"",IF(BK6=0,"",(BK6/M6)))</f>
        <v>0.13440860215054</v>
      </c>
      <c r="BN6" s="121">
        <v>8</v>
      </c>
      <c r="BO6" s="122">
        <f>IFERROR(BN6/BK6,"-")</f>
        <v>0.32</v>
      </c>
      <c r="BP6" s="123">
        <v>67000</v>
      </c>
      <c r="BQ6" s="124">
        <f>IFERROR(BP6/BK6,"-")</f>
        <v>2680</v>
      </c>
      <c r="BR6" s="125">
        <v>4</v>
      </c>
      <c r="BS6" s="125"/>
      <c r="BT6" s="125">
        <v>4</v>
      </c>
      <c r="BU6" s="126">
        <v>9</v>
      </c>
      <c r="BV6" s="127">
        <f>IF(M6=0,"",IF(BU6=0,"",(BU6/M6)))</f>
        <v>0.048387096774194</v>
      </c>
      <c r="BW6" s="128">
        <v>2</v>
      </c>
      <c r="BX6" s="129">
        <f>IFERROR(BW6/BU6,"-")</f>
        <v>0.22222222222222</v>
      </c>
      <c r="BY6" s="130">
        <v>451000</v>
      </c>
      <c r="BZ6" s="131">
        <f>IFERROR(BY6/BU6,"-")</f>
        <v>50111.111111111</v>
      </c>
      <c r="CA6" s="132">
        <v>1</v>
      </c>
      <c r="CB6" s="132"/>
      <c r="CC6" s="132">
        <v>1</v>
      </c>
      <c r="CD6" s="133">
        <v>2</v>
      </c>
      <c r="CE6" s="134">
        <f>IF(M6=0,"",IF(CD6=0,"",(CD6/M6)))</f>
        <v>0.010752688172043</v>
      </c>
      <c r="CF6" s="135">
        <v>1</v>
      </c>
      <c r="CG6" s="136">
        <f>IFERROR(CF6/CD6,"-")</f>
        <v>0.5</v>
      </c>
      <c r="CH6" s="137">
        <v>3000</v>
      </c>
      <c r="CI6" s="138">
        <f>IFERROR(CH6/CD6,"-")</f>
        <v>1500</v>
      </c>
      <c r="CJ6" s="139">
        <v>1</v>
      </c>
      <c r="CK6" s="139"/>
      <c r="CL6" s="139"/>
      <c r="CM6" s="140">
        <v>13</v>
      </c>
      <c r="CN6" s="141">
        <v>547000</v>
      </c>
      <c r="CO6" s="141">
        <v>448000</v>
      </c>
      <c r="CP6" s="141"/>
      <c r="CQ6" s="142" t="str">
        <f>IF(AND(CO6=0,CP6=0),"",IF(AND(CO6&lt;=100000,CP6&lt;=100000),"",IF(CO6/CN6&gt;0.7,"男高",IF(CP6/CN6&gt;0.7,"女高",""))))</f>
        <v>男高</v>
      </c>
    </row>
    <row r="7" spans="1:97">
      <c r="A7" s="79" t="str">
        <f>Z7</f>
        <v>0</v>
      </c>
      <c r="B7" s="189" t="s">
        <v>175</v>
      </c>
      <c r="C7" s="189" t="s">
        <v>170</v>
      </c>
      <c r="D7" s="189" t="s">
        <v>171</v>
      </c>
      <c r="E7" s="189" t="s">
        <v>176</v>
      </c>
      <c r="F7" s="89" t="s">
        <v>177</v>
      </c>
      <c r="G7" s="89" t="s">
        <v>174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178</v>
      </c>
      <c r="C8" s="189"/>
      <c r="D8" s="189" t="s">
        <v>179</v>
      </c>
      <c r="E8" s="189" t="s">
        <v>180</v>
      </c>
      <c r="F8" s="89" t="s">
        <v>181</v>
      </c>
      <c r="G8" s="89" t="s">
        <v>174</v>
      </c>
      <c r="H8" s="181">
        <v>2500</v>
      </c>
      <c r="I8" s="84">
        <v>2500</v>
      </c>
      <c r="J8" s="80">
        <v>0</v>
      </c>
      <c r="K8" s="80">
        <v>0</v>
      </c>
      <c r="L8" s="80">
        <v>1404</v>
      </c>
      <c r="M8" s="93">
        <v>1</v>
      </c>
      <c r="N8" s="144">
        <v>1</v>
      </c>
      <c r="O8" s="81">
        <f>IFERROR(M8/L8,"-")</f>
        <v>0.00071225071225071</v>
      </c>
      <c r="P8" s="80">
        <v>0</v>
      </c>
      <c r="Q8" s="80">
        <v>0</v>
      </c>
      <c r="R8" s="81">
        <f>IFERROR(P8/M8,"-")</f>
        <v>0</v>
      </c>
      <c r="S8" s="82">
        <f>IFERROR(H8/SUM(M8:M8),"-")</f>
        <v>2500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-2500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>
        <v>1</v>
      </c>
      <c r="AL8" s="101">
        <f>IF(M8=0,"",IF(AK8=0,"",(AK8/M8)))</f>
        <v>1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>
        <f>IF(M8=0,"",IF(BC8=0,"",(BC8/M8)))</f>
        <v>0</v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182</v>
      </c>
      <c r="C9" s="189" t="s">
        <v>183</v>
      </c>
      <c r="D9" s="189"/>
      <c r="E9" s="189" t="s">
        <v>184</v>
      </c>
      <c r="F9" s="89" t="s">
        <v>185</v>
      </c>
      <c r="G9" s="89" t="s">
        <v>174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11</v>
      </c>
      <c r="N9" s="144">
        <v>11</v>
      </c>
      <c r="O9" s="81" t="str">
        <f>IFERROR(M9/L9,"-")</f>
        <v>-</v>
      </c>
      <c r="P9" s="80">
        <v>0</v>
      </c>
      <c r="Q9" s="80">
        <v>3</v>
      </c>
      <c r="R9" s="81">
        <f>IFERROR(P9/M9,"-")</f>
        <v>0</v>
      </c>
      <c r="S9" s="82">
        <f>IFERROR(H9/SUM(M9:M9),"-")</f>
        <v>0</v>
      </c>
      <c r="T9" s="83">
        <v>0</v>
      </c>
      <c r="U9" s="81">
        <f>IF(M9=0,"-",T9/M9)</f>
        <v>0</v>
      </c>
      <c r="V9" s="186"/>
      <c r="W9" s="187">
        <f>IFERROR(V9/M9,"-")</f>
        <v>0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2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1</v>
      </c>
      <c r="BD9" s="113">
        <f>IF(M9=0,"",IF(BC9=0,"",(BC9/M9)))</f>
        <v>0.090909090909091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6</v>
      </c>
      <c r="BL9" s="119"/>
      <c r="BM9" s="120">
        <f>IF(M9=0,"",IF(BK9=0,"",(BK9/M9)))</f>
        <v>0.54545454545455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2</v>
      </c>
      <c r="BV9" s="127">
        <f>IF(M9=0,"",IF(BU9=0,"",(BU9/M9)))</f>
        <v>0.18181818181818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186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2473</v>
      </c>
      <c r="M12" s="41">
        <f>SUM(M6:M11)</f>
        <v>198</v>
      </c>
      <c r="N12" s="41">
        <f>SUM(N6:N11)</f>
        <v>152</v>
      </c>
      <c r="O12" s="42">
        <f>IFERROR(M12/L12,"-")</f>
        <v>0.080064698746462</v>
      </c>
      <c r="P12" s="77">
        <f>SUM(P6:P11)</f>
        <v>2</v>
      </c>
      <c r="Q12" s="77">
        <f>SUM(Q6:Q11)</f>
        <v>73</v>
      </c>
      <c r="R12" s="42">
        <f>IFERROR(P12/M12,"-")</f>
        <v>0.01010101010101</v>
      </c>
      <c r="S12" s="43">
        <f>IFERROR(H12/M12,"-")</f>
        <v>0</v>
      </c>
      <c r="T12" s="44">
        <f>SUM(T6:T11)</f>
        <v>13</v>
      </c>
      <c r="U12" s="42">
        <f>IFERROR(T12/M12,"-")</f>
        <v>0.065656565656566</v>
      </c>
      <c r="V12" s="184">
        <f>SUM(V6:V11)</f>
        <v>547000</v>
      </c>
      <c r="W12" s="184">
        <f>IFERROR(V12/M12,"-")</f>
        <v>2762.6262626263</v>
      </c>
      <c r="X12" s="184">
        <f>IFERROR(V12/T12,"-")</f>
        <v>42076.923076923</v>
      </c>
      <c r="Y12" s="184">
        <f>V12-H12</f>
        <v>547000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187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166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1.790443588729</v>
      </c>
      <c r="B6" s="189" t="s">
        <v>188</v>
      </c>
      <c r="C6" s="189" t="s">
        <v>189</v>
      </c>
      <c r="D6" s="189" t="s">
        <v>190</v>
      </c>
      <c r="E6" s="189" t="s">
        <v>191</v>
      </c>
      <c r="F6" s="89" t="s">
        <v>192</v>
      </c>
      <c r="G6" s="89" t="s">
        <v>174</v>
      </c>
      <c r="H6" s="181">
        <v>2764678</v>
      </c>
      <c r="I6" s="80">
        <v>0</v>
      </c>
      <c r="J6" s="80">
        <v>0</v>
      </c>
      <c r="K6" s="80">
        <v>171630</v>
      </c>
      <c r="L6" s="93">
        <v>1072</v>
      </c>
      <c r="M6" s="81">
        <f>IFERROR(L6/K6,"-")</f>
        <v>0.0062459942900425</v>
      </c>
      <c r="N6" s="80">
        <v>18</v>
      </c>
      <c r="O6" s="80">
        <v>398</v>
      </c>
      <c r="P6" s="81">
        <f>IFERROR(N6/(L6),"-")</f>
        <v>0.016791044776119</v>
      </c>
      <c r="Q6" s="82">
        <f>IFERROR(H6/SUM(L6:L6),"-")</f>
        <v>2578.9906716418</v>
      </c>
      <c r="R6" s="83">
        <v>106</v>
      </c>
      <c r="S6" s="81">
        <f>IF(L6=0,"-",R6/L6)</f>
        <v>0.098880597014925</v>
      </c>
      <c r="T6" s="186">
        <v>4950000</v>
      </c>
      <c r="U6" s="187">
        <f>IFERROR(T6/L6,"-")</f>
        <v>4617.5373134328</v>
      </c>
      <c r="V6" s="187">
        <f>IFERROR(T6/R6,"-")</f>
        <v>46698.113207547</v>
      </c>
      <c r="W6" s="181">
        <f>SUM(T6:T6)-SUM(H6:H6)</f>
        <v>2185322</v>
      </c>
      <c r="X6" s="85">
        <f>SUM(T6:T6)/SUM(H6:H6)</f>
        <v>1.790443588729</v>
      </c>
      <c r="Y6" s="78"/>
      <c r="Z6" s="94">
        <v>52</v>
      </c>
      <c r="AA6" s="95">
        <f>IF(L6=0,"",IF(Z6=0,"",(Z6/L6)))</f>
        <v>0.048507462686567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80</v>
      </c>
      <c r="AJ6" s="101">
        <f>IF(L6=0,"",IF(AI6=0,"",(AI6/L6)))</f>
        <v>0.074626865671642</v>
      </c>
      <c r="AK6" s="100">
        <v>3</v>
      </c>
      <c r="AL6" s="102">
        <f>IFERROR(AK6/AI6,"-")</f>
        <v>0.0375</v>
      </c>
      <c r="AM6" s="103">
        <v>38000</v>
      </c>
      <c r="AN6" s="104">
        <f>IFERROR(AM6/AI6,"-")</f>
        <v>475</v>
      </c>
      <c r="AO6" s="105">
        <v>1</v>
      </c>
      <c r="AP6" s="105">
        <v>1</v>
      </c>
      <c r="AQ6" s="105">
        <v>1</v>
      </c>
      <c r="AR6" s="106">
        <v>164</v>
      </c>
      <c r="AS6" s="107">
        <f>IF(L6=0,"",IF(AR6=0,"",(AR6/L6)))</f>
        <v>0.15298507462687</v>
      </c>
      <c r="AT6" s="106">
        <v>9</v>
      </c>
      <c r="AU6" s="108">
        <f>IFERROR(AT6/AR6,"-")</f>
        <v>0.054878048780488</v>
      </c>
      <c r="AV6" s="109">
        <v>704000</v>
      </c>
      <c r="AW6" s="110">
        <f>IFERROR(AV6/AR6,"-")</f>
        <v>4292.6829268293</v>
      </c>
      <c r="AX6" s="111">
        <v>5</v>
      </c>
      <c r="AY6" s="111">
        <v>1</v>
      </c>
      <c r="AZ6" s="111">
        <v>3</v>
      </c>
      <c r="BA6" s="112">
        <v>267</v>
      </c>
      <c r="BB6" s="113">
        <f>IF(L6=0,"",IF(BA6=0,"",(BA6/L6)))</f>
        <v>0.2490671641791</v>
      </c>
      <c r="BC6" s="112">
        <v>26</v>
      </c>
      <c r="BD6" s="114">
        <f>IFERROR(BC6/BA6,"-")</f>
        <v>0.097378277153558</v>
      </c>
      <c r="BE6" s="115">
        <v>195000</v>
      </c>
      <c r="BF6" s="116">
        <f>IFERROR(BE6/BA6,"-")</f>
        <v>730.33707865169</v>
      </c>
      <c r="BG6" s="117">
        <v>16</v>
      </c>
      <c r="BH6" s="117">
        <v>5</v>
      </c>
      <c r="BI6" s="117">
        <v>5</v>
      </c>
      <c r="BJ6" s="119">
        <v>338</v>
      </c>
      <c r="BK6" s="120">
        <f>IF(L6=0,"",IF(BJ6=0,"",(BJ6/L6)))</f>
        <v>0.31529850746269</v>
      </c>
      <c r="BL6" s="121">
        <v>45</v>
      </c>
      <c r="BM6" s="122">
        <f>IFERROR(BL6/BJ6,"-")</f>
        <v>0.13313609467456</v>
      </c>
      <c r="BN6" s="123">
        <v>2365000</v>
      </c>
      <c r="BO6" s="124">
        <f>IFERROR(BN6/BJ6,"-")</f>
        <v>6997.0414201183</v>
      </c>
      <c r="BP6" s="125">
        <v>20</v>
      </c>
      <c r="BQ6" s="125">
        <v>3</v>
      </c>
      <c r="BR6" s="125">
        <v>22</v>
      </c>
      <c r="BS6" s="126">
        <v>128</v>
      </c>
      <c r="BT6" s="127">
        <f>IF(L6=0,"",IF(BS6=0,"",(BS6/L6)))</f>
        <v>0.11940298507463</v>
      </c>
      <c r="BU6" s="128">
        <v>20</v>
      </c>
      <c r="BV6" s="129">
        <f>IFERROR(BU6/BS6,"-")</f>
        <v>0.15625</v>
      </c>
      <c r="BW6" s="130">
        <v>1588000</v>
      </c>
      <c r="BX6" s="131">
        <f>IFERROR(BW6/BS6,"-")</f>
        <v>12406.25</v>
      </c>
      <c r="BY6" s="132">
        <v>5</v>
      </c>
      <c r="BZ6" s="132">
        <v>2</v>
      </c>
      <c r="CA6" s="132">
        <v>13</v>
      </c>
      <c r="CB6" s="133">
        <v>43</v>
      </c>
      <c r="CC6" s="134">
        <f>IF(L6=0,"",IF(CB6=0,"",(CB6/L6)))</f>
        <v>0.040111940298507</v>
      </c>
      <c r="CD6" s="135">
        <v>3</v>
      </c>
      <c r="CE6" s="136">
        <f>IFERROR(CD6/CB6,"-")</f>
        <v>0.069767441860465</v>
      </c>
      <c r="CF6" s="137">
        <v>60000</v>
      </c>
      <c r="CG6" s="138">
        <f>IFERROR(CF6/CB6,"-")</f>
        <v>1395.3488372093</v>
      </c>
      <c r="CH6" s="139">
        <v>1</v>
      </c>
      <c r="CI6" s="139"/>
      <c r="CJ6" s="139">
        <v>2</v>
      </c>
      <c r="CK6" s="140">
        <v>106</v>
      </c>
      <c r="CL6" s="141">
        <v>4950000</v>
      </c>
      <c r="CM6" s="141">
        <v>1092000</v>
      </c>
      <c r="CN6" s="141">
        <v>5000</v>
      </c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1.9618821507733</v>
      </c>
      <c r="B7" s="189" t="s">
        <v>193</v>
      </c>
      <c r="C7" s="189" t="s">
        <v>183</v>
      </c>
      <c r="D7" s="189" t="s">
        <v>171</v>
      </c>
      <c r="E7" s="189" t="s">
        <v>194</v>
      </c>
      <c r="F7" s="89" t="s">
        <v>195</v>
      </c>
      <c r="G7" s="89" t="s">
        <v>174</v>
      </c>
      <c r="H7" s="181">
        <v>9927685</v>
      </c>
      <c r="I7" s="80">
        <v>0</v>
      </c>
      <c r="J7" s="80">
        <v>0</v>
      </c>
      <c r="K7" s="80">
        <v>378345</v>
      </c>
      <c r="L7" s="93">
        <v>3764</v>
      </c>
      <c r="M7" s="81">
        <f>IFERROR(L7/K7,"-")</f>
        <v>0.009948591893642</v>
      </c>
      <c r="N7" s="80">
        <v>104</v>
      </c>
      <c r="O7" s="80">
        <v>1615</v>
      </c>
      <c r="P7" s="81">
        <f>IFERROR(N7/(L7),"-")</f>
        <v>0.027630180658874</v>
      </c>
      <c r="Q7" s="82">
        <f>IFERROR(H7/SUM(L7:L7),"-")</f>
        <v>2637.5358660999</v>
      </c>
      <c r="R7" s="83">
        <v>438</v>
      </c>
      <c r="S7" s="81">
        <f>IF(L7=0,"-",R7/L7)</f>
        <v>0.1163655685441</v>
      </c>
      <c r="T7" s="186">
        <v>19476948</v>
      </c>
      <c r="U7" s="187">
        <f>IFERROR(T7/L7,"-")</f>
        <v>5174.5345377258</v>
      </c>
      <c r="V7" s="187">
        <f>IFERROR(T7/R7,"-")</f>
        <v>44467.917808219</v>
      </c>
      <c r="W7" s="181">
        <f>SUM(T7:T7)-SUM(H7:H7)</f>
        <v>9549263</v>
      </c>
      <c r="X7" s="85">
        <f>SUM(T7:T7)/SUM(H7:H7)</f>
        <v>1.9618821507733</v>
      </c>
      <c r="Y7" s="78"/>
      <c r="Z7" s="94">
        <v>39</v>
      </c>
      <c r="AA7" s="95">
        <f>IF(L7=0,"",IF(Z7=0,"",(Z7/L7)))</f>
        <v>0.010361317747078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27</v>
      </c>
      <c r="AJ7" s="101">
        <f>IF(L7=0,"",IF(AI7=0,"",(AI7/L7)))</f>
        <v>0.007173219978746</v>
      </c>
      <c r="AK7" s="100">
        <v>3</v>
      </c>
      <c r="AL7" s="102">
        <f>IFERROR(AK7/AI7,"-")</f>
        <v>0.11111111111111</v>
      </c>
      <c r="AM7" s="103">
        <v>9000</v>
      </c>
      <c r="AN7" s="104">
        <f>IFERROR(AM7/AI7,"-")</f>
        <v>333.33333333333</v>
      </c>
      <c r="AO7" s="105">
        <v>3</v>
      </c>
      <c r="AP7" s="105"/>
      <c r="AQ7" s="105"/>
      <c r="AR7" s="106">
        <v>126</v>
      </c>
      <c r="AS7" s="107">
        <f>IF(L7=0,"",IF(AR7=0,"",(AR7/L7)))</f>
        <v>0.033475026567481</v>
      </c>
      <c r="AT7" s="106">
        <v>5</v>
      </c>
      <c r="AU7" s="108">
        <f>IFERROR(AT7/AR7,"-")</f>
        <v>0.03968253968254</v>
      </c>
      <c r="AV7" s="109">
        <v>18000</v>
      </c>
      <c r="AW7" s="110">
        <f>IFERROR(AV7/AR7,"-")</f>
        <v>142.85714285714</v>
      </c>
      <c r="AX7" s="111">
        <v>4</v>
      </c>
      <c r="AY7" s="111">
        <v>1</v>
      </c>
      <c r="AZ7" s="111"/>
      <c r="BA7" s="112">
        <v>1832</v>
      </c>
      <c r="BB7" s="113">
        <f>IF(L7=0,"",IF(BA7=0,"",(BA7/L7)))</f>
        <v>0.48671625929862</v>
      </c>
      <c r="BC7" s="112">
        <v>182</v>
      </c>
      <c r="BD7" s="114">
        <f>IFERROR(BC7/BA7,"-")</f>
        <v>0.099344978165939</v>
      </c>
      <c r="BE7" s="115">
        <v>4473500</v>
      </c>
      <c r="BF7" s="116">
        <f>IFERROR(BE7/BA7,"-")</f>
        <v>2441.8668122271</v>
      </c>
      <c r="BG7" s="117">
        <v>90</v>
      </c>
      <c r="BH7" s="117">
        <v>33</v>
      </c>
      <c r="BI7" s="117">
        <v>59</v>
      </c>
      <c r="BJ7" s="119">
        <v>1313</v>
      </c>
      <c r="BK7" s="120">
        <f>IF(L7=0,"",IF(BJ7=0,"",(BJ7/L7)))</f>
        <v>0.34883103081828</v>
      </c>
      <c r="BL7" s="121">
        <v>170</v>
      </c>
      <c r="BM7" s="122">
        <f>IFERROR(BL7/BJ7,"-")</f>
        <v>0.12947448591013</v>
      </c>
      <c r="BN7" s="123">
        <v>5827448</v>
      </c>
      <c r="BO7" s="124">
        <f>IFERROR(BN7/BJ7,"-")</f>
        <v>4438.2696115765</v>
      </c>
      <c r="BP7" s="125">
        <v>80</v>
      </c>
      <c r="BQ7" s="125">
        <v>24</v>
      </c>
      <c r="BR7" s="125">
        <v>66</v>
      </c>
      <c r="BS7" s="126">
        <v>366</v>
      </c>
      <c r="BT7" s="127">
        <f>IF(L7=0,"",IF(BS7=0,"",(BS7/L7)))</f>
        <v>0.097236981934113</v>
      </c>
      <c r="BU7" s="128">
        <v>67</v>
      </c>
      <c r="BV7" s="129">
        <f>IFERROR(BU7/BS7,"-")</f>
        <v>0.18306010928962</v>
      </c>
      <c r="BW7" s="130">
        <v>5621000</v>
      </c>
      <c r="BX7" s="131">
        <f>IFERROR(BW7/BS7,"-")</f>
        <v>15357.923497268</v>
      </c>
      <c r="BY7" s="132">
        <v>24</v>
      </c>
      <c r="BZ7" s="132">
        <v>13</v>
      </c>
      <c r="CA7" s="132">
        <v>30</v>
      </c>
      <c r="CB7" s="133">
        <v>61</v>
      </c>
      <c r="CC7" s="134">
        <f>IF(L7=0,"",IF(CB7=0,"",(CB7/L7)))</f>
        <v>0.016206163655685</v>
      </c>
      <c r="CD7" s="135">
        <v>11</v>
      </c>
      <c r="CE7" s="136">
        <f>IFERROR(CD7/CB7,"-")</f>
        <v>0.18032786885246</v>
      </c>
      <c r="CF7" s="137">
        <v>3528000</v>
      </c>
      <c r="CG7" s="138">
        <f>IFERROR(CF7/CB7,"-")</f>
        <v>57836.06557377</v>
      </c>
      <c r="CH7" s="139">
        <v>3</v>
      </c>
      <c r="CI7" s="139">
        <v>1</v>
      </c>
      <c r="CJ7" s="139">
        <v>7</v>
      </c>
      <c r="CK7" s="140">
        <v>438</v>
      </c>
      <c r="CL7" s="141">
        <v>19476948</v>
      </c>
      <c r="CM7" s="141">
        <v>1863000</v>
      </c>
      <c r="CN7" s="141">
        <v>42000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1.7707649118697</v>
      </c>
      <c r="B8" s="189" t="s">
        <v>196</v>
      </c>
      <c r="C8" s="189" t="s">
        <v>183</v>
      </c>
      <c r="D8" s="189" t="s">
        <v>171</v>
      </c>
      <c r="E8" s="189" t="s">
        <v>194</v>
      </c>
      <c r="F8" s="89" t="s">
        <v>197</v>
      </c>
      <c r="G8" s="89" t="s">
        <v>174</v>
      </c>
      <c r="H8" s="181">
        <v>1912168</v>
      </c>
      <c r="I8" s="80">
        <v>0</v>
      </c>
      <c r="J8" s="80">
        <v>0</v>
      </c>
      <c r="K8" s="80">
        <v>91805</v>
      </c>
      <c r="L8" s="93">
        <v>695</v>
      </c>
      <c r="M8" s="81">
        <f>IFERROR(L8/K8,"-")</f>
        <v>0.0075703937694025</v>
      </c>
      <c r="N8" s="80">
        <v>12</v>
      </c>
      <c r="O8" s="80">
        <v>327</v>
      </c>
      <c r="P8" s="81">
        <f>IFERROR(N8/(L8),"-")</f>
        <v>0.01726618705036</v>
      </c>
      <c r="Q8" s="82">
        <f>IFERROR(H8/SUM(L8:L8),"-")</f>
        <v>2751.3208633094</v>
      </c>
      <c r="R8" s="83">
        <v>82</v>
      </c>
      <c r="S8" s="81">
        <f>IF(L8=0,"-",R8/L8)</f>
        <v>0.11798561151079</v>
      </c>
      <c r="T8" s="186">
        <v>3386000</v>
      </c>
      <c r="U8" s="187">
        <f>IFERROR(T8/L8,"-")</f>
        <v>4871.9424460432</v>
      </c>
      <c r="V8" s="187">
        <f>IFERROR(T8/R8,"-")</f>
        <v>41292.682926829</v>
      </c>
      <c r="W8" s="181">
        <f>SUM(T8:T8)-SUM(H8:H8)</f>
        <v>1473832</v>
      </c>
      <c r="X8" s="85">
        <f>SUM(T8:T8)/SUM(H8:H8)</f>
        <v>1.7707649118697</v>
      </c>
      <c r="Y8" s="78"/>
      <c r="Z8" s="94">
        <v>4</v>
      </c>
      <c r="AA8" s="95">
        <f>IF(L8=0,"",IF(Z8=0,"",(Z8/L8)))</f>
        <v>0.0057553956834532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8</v>
      </c>
      <c r="AJ8" s="101">
        <f>IF(L8=0,"",IF(AI8=0,"",(AI8/L8)))</f>
        <v>0.011510791366906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47</v>
      </c>
      <c r="AS8" s="107">
        <f>IF(L8=0,"",IF(AR8=0,"",(AR8/L8)))</f>
        <v>0.067625899280576</v>
      </c>
      <c r="AT8" s="106">
        <v>2</v>
      </c>
      <c r="AU8" s="108">
        <f>IFERROR(AT8/AR8,"-")</f>
        <v>0.042553191489362</v>
      </c>
      <c r="AV8" s="109">
        <v>8000</v>
      </c>
      <c r="AW8" s="110">
        <f>IFERROR(AV8/AR8,"-")</f>
        <v>170.21276595745</v>
      </c>
      <c r="AX8" s="111">
        <v>2</v>
      </c>
      <c r="AY8" s="111"/>
      <c r="AZ8" s="111"/>
      <c r="BA8" s="112">
        <v>289</v>
      </c>
      <c r="BB8" s="113">
        <f>IF(L8=0,"",IF(BA8=0,"",(BA8/L8)))</f>
        <v>0.4158273381295</v>
      </c>
      <c r="BC8" s="112">
        <v>29</v>
      </c>
      <c r="BD8" s="114">
        <f>IFERROR(BC8/BA8,"-")</f>
        <v>0.10034602076125</v>
      </c>
      <c r="BE8" s="115">
        <v>300000</v>
      </c>
      <c r="BF8" s="116">
        <f>IFERROR(BE8/BA8,"-")</f>
        <v>1038.062283737</v>
      </c>
      <c r="BG8" s="117">
        <v>16</v>
      </c>
      <c r="BH8" s="117">
        <v>7</v>
      </c>
      <c r="BI8" s="117">
        <v>6</v>
      </c>
      <c r="BJ8" s="119">
        <v>257</v>
      </c>
      <c r="BK8" s="120">
        <f>IF(L8=0,"",IF(BJ8=0,"",(BJ8/L8)))</f>
        <v>0.36978417266187</v>
      </c>
      <c r="BL8" s="121">
        <v>29</v>
      </c>
      <c r="BM8" s="122">
        <f>IFERROR(BL8/BJ8,"-")</f>
        <v>0.11284046692607</v>
      </c>
      <c r="BN8" s="123">
        <v>952000</v>
      </c>
      <c r="BO8" s="124">
        <f>IFERROR(BN8/BJ8,"-")</f>
        <v>3704.280155642</v>
      </c>
      <c r="BP8" s="125">
        <v>14</v>
      </c>
      <c r="BQ8" s="125">
        <v>3</v>
      </c>
      <c r="BR8" s="125">
        <v>12</v>
      </c>
      <c r="BS8" s="126">
        <v>78</v>
      </c>
      <c r="BT8" s="127">
        <f>IF(L8=0,"",IF(BS8=0,"",(BS8/L8)))</f>
        <v>0.11223021582734</v>
      </c>
      <c r="BU8" s="128">
        <v>19</v>
      </c>
      <c r="BV8" s="129">
        <f>IFERROR(BU8/BS8,"-")</f>
        <v>0.24358974358974</v>
      </c>
      <c r="BW8" s="130">
        <v>1952000</v>
      </c>
      <c r="BX8" s="131">
        <f>IFERROR(BW8/BS8,"-")</f>
        <v>25025.641025641</v>
      </c>
      <c r="BY8" s="132">
        <v>7</v>
      </c>
      <c r="BZ8" s="132">
        <v>4</v>
      </c>
      <c r="CA8" s="132">
        <v>8</v>
      </c>
      <c r="CB8" s="133">
        <v>12</v>
      </c>
      <c r="CC8" s="134">
        <f>IF(L8=0,"",IF(CB8=0,"",(CB8/L8)))</f>
        <v>0.01726618705036</v>
      </c>
      <c r="CD8" s="135">
        <v>3</v>
      </c>
      <c r="CE8" s="136">
        <f>IFERROR(CD8/CB8,"-")</f>
        <v>0.25</v>
      </c>
      <c r="CF8" s="137">
        <v>174000</v>
      </c>
      <c r="CG8" s="138">
        <f>IFERROR(CF8/CB8,"-")</f>
        <v>14500</v>
      </c>
      <c r="CH8" s="139"/>
      <c r="CI8" s="139"/>
      <c r="CJ8" s="139">
        <v>3</v>
      </c>
      <c r="CK8" s="140">
        <v>82</v>
      </c>
      <c r="CL8" s="141">
        <v>3386000</v>
      </c>
      <c r="CM8" s="141">
        <v>1165000</v>
      </c>
      <c r="CN8" s="141">
        <v>13000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1.7043026670942</v>
      </c>
      <c r="B9" s="189" t="s">
        <v>198</v>
      </c>
      <c r="C9" s="189" t="s">
        <v>183</v>
      </c>
      <c r="D9" s="189" t="s">
        <v>171</v>
      </c>
      <c r="E9" s="189" t="s">
        <v>194</v>
      </c>
      <c r="F9" s="89" t="s">
        <v>199</v>
      </c>
      <c r="G9" s="89" t="s">
        <v>174</v>
      </c>
      <c r="H9" s="181">
        <v>1219267</v>
      </c>
      <c r="I9" s="80">
        <v>0</v>
      </c>
      <c r="J9" s="80">
        <v>0</v>
      </c>
      <c r="K9" s="80">
        <v>47791</v>
      </c>
      <c r="L9" s="93">
        <v>555</v>
      </c>
      <c r="M9" s="81">
        <f>IFERROR(L9/K9,"-")</f>
        <v>0.011613065221485</v>
      </c>
      <c r="N9" s="80">
        <v>14</v>
      </c>
      <c r="O9" s="80">
        <v>244</v>
      </c>
      <c r="P9" s="81">
        <f>IFERROR(N9/(L9),"-")</f>
        <v>0.025225225225225</v>
      </c>
      <c r="Q9" s="82">
        <f>IFERROR(H9/SUM(L9:L9),"-")</f>
        <v>2196.8774774775</v>
      </c>
      <c r="R9" s="83">
        <v>74</v>
      </c>
      <c r="S9" s="81">
        <f>IF(L9=0,"-",R9/L9)</f>
        <v>0.13333333333333</v>
      </c>
      <c r="T9" s="186">
        <v>2078000</v>
      </c>
      <c r="U9" s="187">
        <f>IFERROR(T9/L9,"-")</f>
        <v>3744.1441441441</v>
      </c>
      <c r="V9" s="187">
        <f>IFERROR(T9/R9,"-")</f>
        <v>28081.081081081</v>
      </c>
      <c r="W9" s="181">
        <f>SUM(T9:T9)-SUM(H9:H9)</f>
        <v>858733</v>
      </c>
      <c r="X9" s="85">
        <f>SUM(T9:T9)/SUM(H9:H9)</f>
        <v>1.7043026670942</v>
      </c>
      <c r="Y9" s="78"/>
      <c r="Z9" s="94">
        <v>20</v>
      </c>
      <c r="AA9" s="95">
        <f>IF(L9=0,"",IF(Z9=0,"",(Z9/L9)))</f>
        <v>0.036036036036036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70</v>
      </c>
      <c r="AJ9" s="101">
        <f>IF(L9=0,"",IF(AI9=0,"",(AI9/L9)))</f>
        <v>0.12612612612613</v>
      </c>
      <c r="AK9" s="100">
        <v>4</v>
      </c>
      <c r="AL9" s="102">
        <f>IFERROR(AK9/AI9,"-")</f>
        <v>0.057142857142857</v>
      </c>
      <c r="AM9" s="103">
        <v>52000</v>
      </c>
      <c r="AN9" s="104">
        <f>IFERROR(AM9/AI9,"-")</f>
        <v>742.85714285714</v>
      </c>
      <c r="AO9" s="105">
        <v>1</v>
      </c>
      <c r="AP9" s="105">
        <v>1</v>
      </c>
      <c r="AQ9" s="105">
        <v>2</v>
      </c>
      <c r="AR9" s="106">
        <v>45</v>
      </c>
      <c r="AS9" s="107">
        <f>IF(L9=0,"",IF(AR9=0,"",(AR9/L9)))</f>
        <v>0.081081081081081</v>
      </c>
      <c r="AT9" s="106">
        <v>2</v>
      </c>
      <c r="AU9" s="108">
        <f>IFERROR(AT9/AR9,"-")</f>
        <v>0.044444444444444</v>
      </c>
      <c r="AV9" s="109">
        <v>9000</v>
      </c>
      <c r="AW9" s="110">
        <f>IFERROR(AV9/AR9,"-")</f>
        <v>200</v>
      </c>
      <c r="AX9" s="111">
        <v>1</v>
      </c>
      <c r="AY9" s="111">
        <v>1</v>
      </c>
      <c r="AZ9" s="111"/>
      <c r="BA9" s="112">
        <v>132</v>
      </c>
      <c r="BB9" s="113">
        <f>IF(L9=0,"",IF(BA9=0,"",(BA9/L9)))</f>
        <v>0.23783783783784</v>
      </c>
      <c r="BC9" s="112">
        <v>18</v>
      </c>
      <c r="BD9" s="114">
        <f>IFERROR(BC9/BA9,"-")</f>
        <v>0.13636363636364</v>
      </c>
      <c r="BE9" s="115">
        <v>1042000</v>
      </c>
      <c r="BF9" s="116">
        <f>IFERROR(BE9/BA9,"-")</f>
        <v>7893.9393939394</v>
      </c>
      <c r="BG9" s="117">
        <v>6</v>
      </c>
      <c r="BH9" s="117">
        <v>3</v>
      </c>
      <c r="BI9" s="117">
        <v>9</v>
      </c>
      <c r="BJ9" s="119">
        <v>197</v>
      </c>
      <c r="BK9" s="120">
        <f>IF(L9=0,"",IF(BJ9=0,"",(BJ9/L9)))</f>
        <v>0.35495495495495</v>
      </c>
      <c r="BL9" s="121">
        <v>28</v>
      </c>
      <c r="BM9" s="122">
        <f>IFERROR(BL9/BJ9,"-")</f>
        <v>0.14213197969543</v>
      </c>
      <c r="BN9" s="123">
        <v>485000</v>
      </c>
      <c r="BO9" s="124">
        <f>IFERROR(BN9/BJ9,"-")</f>
        <v>2461.9289340102</v>
      </c>
      <c r="BP9" s="125">
        <v>16</v>
      </c>
      <c r="BQ9" s="125">
        <v>3</v>
      </c>
      <c r="BR9" s="125">
        <v>9</v>
      </c>
      <c r="BS9" s="126">
        <v>82</v>
      </c>
      <c r="BT9" s="127">
        <f>IF(L9=0,"",IF(BS9=0,"",(BS9/L9)))</f>
        <v>0.14774774774775</v>
      </c>
      <c r="BU9" s="128">
        <v>18</v>
      </c>
      <c r="BV9" s="129">
        <f>IFERROR(BU9/BS9,"-")</f>
        <v>0.21951219512195</v>
      </c>
      <c r="BW9" s="130">
        <v>322000</v>
      </c>
      <c r="BX9" s="131">
        <f>IFERROR(BW9/BS9,"-")</f>
        <v>3926.8292682927</v>
      </c>
      <c r="BY9" s="132">
        <v>5</v>
      </c>
      <c r="BZ9" s="132">
        <v>7</v>
      </c>
      <c r="CA9" s="132">
        <v>6</v>
      </c>
      <c r="CB9" s="133">
        <v>9</v>
      </c>
      <c r="CC9" s="134">
        <f>IF(L9=0,"",IF(CB9=0,"",(CB9/L9)))</f>
        <v>0.016216216216216</v>
      </c>
      <c r="CD9" s="135">
        <v>4</v>
      </c>
      <c r="CE9" s="136">
        <f>IFERROR(CD9/CB9,"-")</f>
        <v>0.44444444444444</v>
      </c>
      <c r="CF9" s="137">
        <v>168000</v>
      </c>
      <c r="CG9" s="138">
        <f>IFERROR(CF9/CB9,"-")</f>
        <v>18666.666666667</v>
      </c>
      <c r="CH9" s="139">
        <v>1</v>
      </c>
      <c r="CI9" s="139"/>
      <c r="CJ9" s="139">
        <v>3</v>
      </c>
      <c r="CK9" s="140">
        <v>74</v>
      </c>
      <c r="CL9" s="141">
        <v>2078000</v>
      </c>
      <c r="CM9" s="141">
        <v>380000</v>
      </c>
      <c r="CN9" s="141">
        <v>58000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200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689571</v>
      </c>
      <c r="L12" s="41">
        <f>SUM(L6:L11)</f>
        <v>6086</v>
      </c>
      <c r="M12" s="42">
        <f>IFERROR(L12/K12,"-")</f>
        <v>0.0088257771861056</v>
      </c>
      <c r="N12" s="77">
        <f>SUM(N6:N11)</f>
        <v>148</v>
      </c>
      <c r="O12" s="77">
        <f>SUM(O6:O11)</f>
        <v>2584</v>
      </c>
      <c r="P12" s="42">
        <f>IFERROR(N12/L12,"-")</f>
        <v>0.024318107131121</v>
      </c>
      <c r="Q12" s="43">
        <f>IFERROR(H12/L12,"-")</f>
        <v>0</v>
      </c>
      <c r="R12" s="44">
        <f>SUM(R6:R11)</f>
        <v>700</v>
      </c>
      <c r="S12" s="42">
        <f>IFERROR(R12/L12,"-")</f>
        <v>0.11501807426881</v>
      </c>
      <c r="T12" s="184">
        <f>SUM(T6:T11)</f>
        <v>29890948</v>
      </c>
      <c r="U12" s="184">
        <f>IFERROR(T12/L12,"-")</f>
        <v>4911.4275386132</v>
      </c>
      <c r="V12" s="184">
        <f>IFERROR(T12/R12,"-")</f>
        <v>42701.354285714</v>
      </c>
      <c r="W12" s="184">
        <f>T12-H12</f>
        <v>29890948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166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202</v>
      </c>
      <c r="C6" s="189" t="s">
        <v>183</v>
      </c>
      <c r="D6" s="189" t="s">
        <v>203</v>
      </c>
      <c r="E6" s="189" t="s">
        <v>204</v>
      </c>
      <c r="F6" s="89" t="s">
        <v>205</v>
      </c>
      <c r="G6" s="89" t="s">
        <v>174</v>
      </c>
      <c r="H6" s="181">
        <v>0</v>
      </c>
      <c r="I6" s="80">
        <v>0</v>
      </c>
      <c r="J6" s="80">
        <v>0</v>
      </c>
      <c r="K6" s="80">
        <v>0</v>
      </c>
      <c r="L6" s="93">
        <v>5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1</v>
      </c>
      <c r="AA6" s="95">
        <f>IF(L6=0,"",IF(Z6=0,"",(Z6/L6)))</f>
        <v>0.2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</v>
      </c>
      <c r="AJ6" s="101">
        <f>IF(L6=0,"",IF(AI6=0,"",(AI6/L6)))</f>
        <v>0.4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0.2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0.2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206</v>
      </c>
      <c r="C7" s="189" t="s">
        <v>183</v>
      </c>
      <c r="D7" s="189" t="s">
        <v>203</v>
      </c>
      <c r="E7" s="189" t="s">
        <v>204</v>
      </c>
      <c r="F7" s="89" t="s">
        <v>207</v>
      </c>
      <c r="G7" s="89" t="s">
        <v>174</v>
      </c>
      <c r="H7" s="181">
        <v>0</v>
      </c>
      <c r="I7" s="80">
        <v>0</v>
      </c>
      <c r="J7" s="80">
        <v>0</v>
      </c>
      <c r="K7" s="80">
        <v>0</v>
      </c>
      <c r="L7" s="93">
        <v>48</v>
      </c>
      <c r="M7" s="81" t="str">
        <f>IFERROR(L7/K7,"-")</f>
        <v>-</v>
      </c>
      <c r="N7" s="80">
        <v>2</v>
      </c>
      <c r="O7" s="80">
        <v>10</v>
      </c>
      <c r="P7" s="81">
        <f>IFERROR(N7/(L7),"-")</f>
        <v>0.041666666666667</v>
      </c>
      <c r="Q7" s="82">
        <f>IFERROR(H7/SUM(L7:L7),"-")</f>
        <v>0</v>
      </c>
      <c r="R7" s="83">
        <v>3</v>
      </c>
      <c r="S7" s="81">
        <f>IF(L7=0,"-",R7/L7)</f>
        <v>0.0625</v>
      </c>
      <c r="T7" s="186">
        <v>12000</v>
      </c>
      <c r="U7" s="187">
        <f>IFERROR(T7/L7,"-")</f>
        <v>250</v>
      </c>
      <c r="V7" s="187">
        <f>IFERROR(T7/R7,"-")</f>
        <v>4000</v>
      </c>
      <c r="W7" s="181">
        <f>SUM(T7:T7)-SUM(H7:H7)</f>
        <v>12000</v>
      </c>
      <c r="X7" s="85" t="str">
        <f>SUM(T7:T7)/SUM(H7:H7)</f>
        <v>0</v>
      </c>
      <c r="Y7" s="78"/>
      <c r="Z7" s="94">
        <v>8</v>
      </c>
      <c r="AA7" s="95">
        <f>IF(L7=0,"",IF(Z7=0,"",(Z7/L7)))</f>
        <v>0.16666666666667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16</v>
      </c>
      <c r="AJ7" s="101">
        <f>IF(L7=0,"",IF(AI7=0,"",(AI7/L7)))</f>
        <v>0.33333333333333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5</v>
      </c>
      <c r="AS7" s="107">
        <f>IF(L7=0,"",IF(AR7=0,"",(AR7/L7)))</f>
        <v>0.10416666666667</v>
      </c>
      <c r="AT7" s="106">
        <v>1</v>
      </c>
      <c r="AU7" s="108">
        <f>IFERROR(AT7/AR7,"-")</f>
        <v>0.2</v>
      </c>
      <c r="AV7" s="109">
        <v>3000</v>
      </c>
      <c r="AW7" s="110">
        <f>IFERROR(AV7/AR7,"-")</f>
        <v>600</v>
      </c>
      <c r="AX7" s="111">
        <v>1</v>
      </c>
      <c r="AY7" s="111"/>
      <c r="AZ7" s="111"/>
      <c r="BA7" s="112">
        <v>10</v>
      </c>
      <c r="BB7" s="113">
        <f>IF(L7=0,"",IF(BA7=0,"",(BA7/L7)))</f>
        <v>0.20833333333333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8</v>
      </c>
      <c r="BK7" s="120">
        <f>IF(L7=0,"",IF(BJ7=0,"",(BJ7/L7)))</f>
        <v>0.16666666666667</v>
      </c>
      <c r="BL7" s="121">
        <v>2</v>
      </c>
      <c r="BM7" s="122">
        <f>IFERROR(BL7/BJ7,"-")</f>
        <v>0.25</v>
      </c>
      <c r="BN7" s="123">
        <v>9000</v>
      </c>
      <c r="BO7" s="124">
        <f>IFERROR(BN7/BJ7,"-")</f>
        <v>1125</v>
      </c>
      <c r="BP7" s="125">
        <v>1</v>
      </c>
      <c r="BQ7" s="125">
        <v>1</v>
      </c>
      <c r="BR7" s="125"/>
      <c r="BS7" s="126">
        <v>1</v>
      </c>
      <c r="BT7" s="127">
        <f>IF(L7=0,"",IF(BS7=0,"",(BS7/L7)))</f>
        <v>0.020833333333333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12000</v>
      </c>
      <c r="CM7" s="141">
        <v>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208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53</v>
      </c>
      <c r="M10" s="42" t="str">
        <f>IFERROR(L10/K10,"-")</f>
        <v>-</v>
      </c>
      <c r="N10" s="77">
        <f>SUM(N6:N9)</f>
        <v>2</v>
      </c>
      <c r="O10" s="77">
        <f>SUM(O6:O9)</f>
        <v>11</v>
      </c>
      <c r="P10" s="42">
        <f>IFERROR(N10/L10,"-")</f>
        <v>0.037735849056604</v>
      </c>
      <c r="Q10" s="43">
        <f>IFERROR(H10/L10,"-")</f>
        <v>0</v>
      </c>
      <c r="R10" s="44">
        <f>SUM(R6:R9)</f>
        <v>3</v>
      </c>
      <c r="S10" s="42">
        <f>IFERROR(R10/L10,"-")</f>
        <v>0.056603773584906</v>
      </c>
      <c r="T10" s="184">
        <f>SUM(T6:T9)</f>
        <v>12000</v>
      </c>
      <c r="U10" s="184">
        <f>IFERROR(T10/L10,"-")</f>
        <v>226.41509433962</v>
      </c>
      <c r="V10" s="184">
        <f>IFERROR(T10/R10,"-")</f>
        <v>4000</v>
      </c>
      <c r="W10" s="184">
        <f>T10-H10</f>
        <v>12000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