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<sst xmlns="http://schemas.openxmlformats.org/spreadsheetml/2006/main" uniqueCount="248">
  <si>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</si>
  <si>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</si>
  <si>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</si>
  <si>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</si>
  <si>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</si>
  <si>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</si>
  <si>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</si>
  <si>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</si>
  <si>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</si>
  <si>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</si>
  <si>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</si>
  <si>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</si>
  <si>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</si>
  <si>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</si>
  <si>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</si>
  <si>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</si>
  <si>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</si>
  <si>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</si>
  <si>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</si>
  <si>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</si>
  <si>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</si>
  <si>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</si>
  <si>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</si>
  <si>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</si>
  <si>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</si>
  <si>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</si>
  <si>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</si>
  <si>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</si>
  <si>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</si>
  <si>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</si>
  <si>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</si>
  <si>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</si>
  <si>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</si>
  <si>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</si>
  <si>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</si>
  <si>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</si>
  <si>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</si>
  <si>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</si>
  <si>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</si>
  <si>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</si>
  <si>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</si>
  <si>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</si>
  <si>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</si>
  <si>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</si>
  <si>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</si>
  <si>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</si>
  <si>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</si>
  <si>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</si>
  <si>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</si>
  <si>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</si>
  <si>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</si>
  <si>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</si>
  <si>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</si>
  <si>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</si>
  <si>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</si>
  <si>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</si>
  <si>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</si>
  <si>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sms_w504</t>
  </si>
  <si>
    <t>インターカラー</t>
  </si>
  <si>
    <t>雑誌版 SPA</t>
  </si>
  <si>
    <t>4人も出会ったって体がもたないせめて3人にしなさい</t>
  </si>
  <si>
    <t>i38</t>
  </si>
  <si>
    <t>スポニチ関東</t>
  </si>
  <si>
    <t>4C終面全5段</t>
  </si>
  <si>
    <t>8月01日(土)</t>
  </si>
  <si>
    <t>sms_w505</t>
  </si>
  <si>
    <t>スポニチ関西</t>
  </si>
  <si>
    <t>sms_w506</t>
  </si>
  <si>
    <t>スポニチ西部</t>
  </si>
  <si>
    <t>sms_w507</t>
  </si>
  <si>
    <t>スポニチ北海道</t>
  </si>
  <si>
    <t>smss2187</t>
  </si>
  <si>
    <t>(空電共通)</t>
  </si>
  <si>
    <t>空電</t>
  </si>
  <si>
    <t>空電(共通)</t>
  </si>
  <si>
    <t>sms_w508</t>
  </si>
  <si>
    <t>サンスポ関西</t>
  </si>
  <si>
    <t>smss2188</t>
  </si>
  <si>
    <t>sms_w509</t>
  </si>
  <si>
    <t>GOGO(i31)</t>
  </si>
  <si>
    <t>サンスポ関東</t>
  </si>
  <si>
    <t>全5段</t>
  </si>
  <si>
    <t>8月09日(日)</t>
  </si>
  <si>
    <t>smss2189</t>
  </si>
  <si>
    <t>sms_w510</t>
  </si>
  <si>
    <t>黒：C版</t>
  </si>
  <si>
    <t>求む50歳以上の女性と</t>
  </si>
  <si>
    <t>8月15日(土)</t>
  </si>
  <si>
    <t>smss2190</t>
  </si>
  <si>
    <t>sms_w511</t>
  </si>
  <si>
    <t>4人も出会ったって時間がないせめて3人にしなさい</t>
  </si>
  <si>
    <t>中京スポーツ</t>
  </si>
  <si>
    <t>8月22日(土)</t>
  </si>
  <si>
    <t>smss2191</t>
  </si>
  <si>
    <t>sms_w512</t>
  </si>
  <si>
    <t>8月08日(土)</t>
  </si>
  <si>
    <t>smss2192</t>
  </si>
  <si>
    <t>sms_w513</t>
  </si>
  <si>
    <t>①求人風</t>
  </si>
  <si>
    <t>①求む５０歳以上の女性と</t>
  </si>
  <si>
    <t>半2段つかみ20段保証</t>
  </si>
  <si>
    <t>20段保証</t>
  </si>
  <si>
    <t>sms_w514</t>
  </si>
  <si>
    <t>②旧デイリー風</t>
  </si>
  <si>
    <t>②4人も出会ったって体がもたないせめて3人にしなさい</t>
  </si>
  <si>
    <t>sms_w515</t>
  </si>
  <si>
    <t>③大正版</t>
  </si>
  <si>
    <t>③男性求む</t>
  </si>
  <si>
    <t>sms_w516</t>
  </si>
  <si>
    <t>④黒：右女3</t>
  </si>
  <si>
    <t>④もう50代の熟女だけど試しに私と付き合ってみる？</t>
  </si>
  <si>
    <t>smss2193</t>
  </si>
  <si>
    <t>sms_w517</t>
  </si>
  <si>
    <t>8月20日(木)</t>
  </si>
  <si>
    <t>smss2194</t>
  </si>
  <si>
    <t>sms_w518</t>
  </si>
  <si>
    <t>i34</t>
  </si>
  <si>
    <t>smss2195</t>
  </si>
  <si>
    <t>sms_w519</t>
  </si>
  <si>
    <t>クーポン版</t>
  </si>
  <si>
    <t>総額6500円出会いクーポン</t>
  </si>
  <si>
    <t>半5段・4件割</t>
  </si>
  <si>
    <t>sms_w520</t>
  </si>
  <si>
    <t>smss2196</t>
  </si>
  <si>
    <t>空電 (共通)</t>
  </si>
  <si>
    <t>sms_w521</t>
  </si>
  <si>
    <t>クーポン版(写真付）</t>
  </si>
  <si>
    <t>総額7300円出会いクーポン</t>
  </si>
  <si>
    <t>8月29日(土)</t>
  </si>
  <si>
    <t>smss2197</t>
  </si>
  <si>
    <t>sms_w522</t>
  </si>
  <si>
    <t>8月23日(日)</t>
  </si>
  <si>
    <t>smss2205</t>
  </si>
  <si>
    <t>sms_w523</t>
  </si>
  <si>
    <t>東スポ・大スポ・中京スポ・九スポ</t>
  </si>
  <si>
    <t>記事枠</t>
  </si>
  <si>
    <t>smss2198</t>
  </si>
  <si>
    <t>sms_w524</t>
  </si>
  <si>
    <t>九スポ</t>
  </si>
  <si>
    <t>smss2203</t>
  </si>
  <si>
    <t>新聞 TOTAL</t>
  </si>
  <si>
    <t>●雑誌 広告</t>
  </si>
  <si>
    <t>smss2180</t>
  </si>
  <si>
    <t>アドライヴ</t>
  </si>
  <si>
    <t>いろいろ</t>
  </si>
  <si>
    <t>企画枠たかし漫画２赤</t>
  </si>
  <si>
    <t>実話カタログ企画</t>
  </si>
  <si>
    <t>企画枠</t>
  </si>
  <si>
    <t>sms_a1025</t>
  </si>
  <si>
    <t>コアマガジン</t>
  </si>
  <si>
    <t>5P_着エロ画像メイン(妃ひかり)</t>
  </si>
  <si>
    <t>実話BUNKA超タブー</t>
  </si>
  <si>
    <t>1C5P</t>
  </si>
  <si>
    <t>smss2181</t>
  </si>
  <si>
    <t>sms_a1026</t>
  </si>
  <si>
    <t>楽楽出版</t>
  </si>
  <si>
    <t>2P逆ナンインタビュー版_アイ</t>
  </si>
  <si>
    <t>EXCITING MAX!DELUXE 2020夏特大号</t>
  </si>
  <si>
    <t>4C2P</t>
  </si>
  <si>
    <t>8月03日(月)</t>
  </si>
  <si>
    <t>smss2182</t>
  </si>
  <si>
    <t>sms_a1023</t>
  </si>
  <si>
    <t>徳間書店</t>
  </si>
  <si>
    <t>DVD漫画まさお_DVDとは違います</t>
  </si>
  <si>
    <t>アサヒ芸能.1W火</t>
  </si>
  <si>
    <t>DVD袋裏4C</t>
  </si>
  <si>
    <t>8月04日(火)</t>
  </si>
  <si>
    <t>smss2164</t>
  </si>
  <si>
    <t>sms_a1027</t>
  </si>
  <si>
    <t>大洋図書</t>
  </si>
  <si>
    <t>実話ナックルズGOLD　ドキュメント</t>
  </si>
  <si>
    <t>8月05日(水)</t>
  </si>
  <si>
    <t>smss2183</t>
  </si>
  <si>
    <t>sms_a1028</t>
  </si>
  <si>
    <t>5P元祖（妃さん）</t>
  </si>
  <si>
    <t>実話ナックルズ　ウルトラ</t>
  </si>
  <si>
    <t>8月17日(月)</t>
  </si>
  <si>
    <t>smss2184</t>
  </si>
  <si>
    <t>sms_a1031</t>
  </si>
  <si>
    <t>メディアソフト</t>
  </si>
  <si>
    <t>2P_対談風原稿_アイ</t>
  </si>
  <si>
    <t>ありえない芸能界 幻のお宝解禁スペシャル</t>
  </si>
  <si>
    <t>smss2199</t>
  </si>
  <si>
    <t>sms_a1029</t>
  </si>
  <si>
    <t>1P記事_求む！中高年男性版_アイ(妃さん)</t>
  </si>
  <si>
    <t>臨時増刊ラヴァーズ</t>
  </si>
  <si>
    <t>表4　4C1P</t>
  </si>
  <si>
    <t>8月24日(月)</t>
  </si>
  <si>
    <t>smss2185</t>
  </si>
  <si>
    <t>雑誌 TOTAL</t>
  </si>
  <si>
    <t>●DVD 広告</t>
  </si>
  <si>
    <t>sms_a1024</t>
  </si>
  <si>
    <t>DVD漫画まさお</t>
  </si>
  <si>
    <t>毎月売</t>
  </si>
  <si>
    <t>mv20i</t>
  </si>
  <si>
    <t>EXCITING MAX!Special</t>
  </si>
  <si>
    <t>DVD袋裏1C+コンテンツ枠</t>
  </si>
  <si>
    <t>8月11日(火)</t>
  </si>
  <si>
    <t>smss2179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</si>
  <si>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</si>
  <si>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</si>
  <si>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</si>
  <si>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</si>
  <si>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</si>
  <si>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</si>
  <si>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</si>
  <si>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</si>
  <si>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</si>
  <si>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</si>
  <si>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8/1～8/31</t>
  </si>
  <si>
    <t>dsn291</t>
  </si>
  <si>
    <t>MB</t>
  </si>
  <si>
    <t>ドコモ公式SEO</t>
  </si>
  <si>
    <t>sms_frk008</t>
  </si>
  <si>
    <t>ファーストアール</t>
  </si>
  <si>
    <t>i31</t>
  </si>
  <si>
    <t>おまたせアプリランキング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</si>
  <si>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</si>
  <si>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</si>
  <si>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</si>
  <si>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</si>
  <si>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</si>
  <si>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</si>
  <si>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</si>
  <si>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</si>
  <si>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</si>
  <si>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</si>
  <si>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</si>
  <si>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</si>
  <si>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</si>
  <si>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</si>
  <si>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</si>
  <si>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</si>
  <si>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</si>
  <si>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</si>
  <si>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</si>
  <si>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sms_aydi</t>
  </si>
  <si>
    <t>ydn</t>
  </si>
  <si>
    <t>sms_aydt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</si>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</sst>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1.4614285714286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110</v>
      </c>
      <c r="O6" s="91">
        <v>10</v>
      </c>
      <c r="P6" s="92">
        <v>0</v>
      </c>
      <c r="Q6" s="93">
        <f>O6+P6</f>
        <v>10</v>
      </c>
      <c r="R6" s="81">
        <f>IFERROR(Q6/N6,"-")</f>
        <v>0.090909090909091</v>
      </c>
      <c r="S6" s="80">
        <v>2</v>
      </c>
      <c r="T6" s="80">
        <v>2</v>
      </c>
      <c r="U6" s="81">
        <f>IFERROR(T6/(Q6),"-")</f>
        <v>0.2</v>
      </c>
      <c r="V6" s="82">
        <f>IFERROR(K6/SUM(Q6:Q10),"-")</f>
        <v>15555.555555556</v>
      </c>
      <c r="W6" s="83">
        <v>3</v>
      </c>
      <c r="X6" s="81">
        <f>IF(Q6=0,"-",W6/Q6)</f>
        <v>0.3</v>
      </c>
      <c r="Y6" s="186">
        <v>470000</v>
      </c>
      <c r="Z6" s="187">
        <f>IFERROR(Y6/Q6,"-")</f>
        <v>47000</v>
      </c>
      <c r="AA6" s="187">
        <f>IFERROR(Y6/W6,"-")</f>
        <v>156666.66666667</v>
      </c>
      <c r="AB6" s="181">
        <f>SUM(Y6:Y10)-SUM(K6:K10)</f>
        <v>323000</v>
      </c>
      <c r="AC6" s="85">
        <f>SUM(Y6:Y10)/SUM(K6:K10)</f>
        <v>1.4614285714286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6</v>
      </c>
      <c r="BP6" s="120">
        <f>IF(Q6=0,"",IF(BO6=0,"",(BO6/Q6)))</f>
        <v>0.6</v>
      </c>
      <c r="BQ6" s="121">
        <v>2</v>
      </c>
      <c r="BR6" s="122">
        <f>IFERROR(BQ6/BO6,"-")</f>
        <v>0.33333333333333</v>
      </c>
      <c r="BS6" s="123">
        <v>60000</v>
      </c>
      <c r="BT6" s="124">
        <f>IFERROR(BS6/BO6,"-")</f>
        <v>10000</v>
      </c>
      <c r="BU6" s="125"/>
      <c r="BV6" s="125"/>
      <c r="BW6" s="125">
        <v>2</v>
      </c>
      <c r="BX6" s="126">
        <v>3</v>
      </c>
      <c r="BY6" s="127">
        <f>IF(Q6=0,"",IF(BX6=0,"",(BX6/Q6)))</f>
        <v>0.3</v>
      </c>
      <c r="BZ6" s="128">
        <v>1</v>
      </c>
      <c r="CA6" s="129">
        <f>IFERROR(BZ6/BX6,"-")</f>
        <v>0.33333333333333</v>
      </c>
      <c r="CB6" s="130">
        <v>410000</v>
      </c>
      <c r="CC6" s="131">
        <f>IFERROR(CB6/BX6,"-")</f>
        <v>136666.66666667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470000</v>
      </c>
      <c r="CR6" s="141">
        <v>410000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108</v>
      </c>
      <c r="O7" s="91">
        <v>9</v>
      </c>
      <c r="P7" s="92">
        <v>1</v>
      </c>
      <c r="Q7" s="93">
        <f>O7+P7</f>
        <v>10</v>
      </c>
      <c r="R7" s="81">
        <f>IFERROR(Q7/N7,"-")</f>
        <v>0.092592592592593</v>
      </c>
      <c r="S7" s="80">
        <v>1</v>
      </c>
      <c r="T7" s="80">
        <v>5</v>
      </c>
      <c r="U7" s="81">
        <f>IFERROR(T7/(Q7),"-")</f>
        <v>0.5</v>
      </c>
      <c r="V7" s="82"/>
      <c r="W7" s="83">
        <v>0</v>
      </c>
      <c r="X7" s="81">
        <f>IF(Q7=0,"-",W7/Q7)</f>
        <v>0</v>
      </c>
      <c r="Y7" s="186">
        <v>144000</v>
      </c>
      <c r="Z7" s="187">
        <f>IFERROR(Y7/Q7,"-")</f>
        <v>14400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</v>
      </c>
      <c r="BG7" s="113">
        <f>IF(Q7=0,"",IF(BF7=0,"",(BF7/Q7)))</f>
        <v>0.3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4</v>
      </c>
      <c r="BP7" s="120">
        <f>IF(Q7=0,"",IF(BO7=0,"",(BO7/Q7)))</f>
        <v>0.4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</v>
      </c>
      <c r="BZ7" s="128">
        <v>1</v>
      </c>
      <c r="CA7" s="129">
        <f>IFERROR(BZ7/BX7,"-")</f>
        <v>1</v>
      </c>
      <c r="CB7" s="130">
        <v>149000</v>
      </c>
      <c r="CC7" s="131">
        <f>IFERROR(CB7/BX7,"-")</f>
        <v>149000</v>
      </c>
      <c r="CD7" s="132"/>
      <c r="CE7" s="132"/>
      <c r="CF7" s="132">
        <v>1</v>
      </c>
      <c r="CG7" s="133">
        <v>1</v>
      </c>
      <c r="CH7" s="134">
        <f>IF(Q7=0,"",IF(CG7=0,"",(CG7/Q7)))</f>
        <v>0.1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144000</v>
      </c>
      <c r="CR7" s="141">
        <v>149000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28</v>
      </c>
      <c r="O8" s="91">
        <v>3</v>
      </c>
      <c r="P8" s="92">
        <v>0</v>
      </c>
      <c r="Q8" s="93">
        <f>O8+P8</f>
        <v>3</v>
      </c>
      <c r="R8" s="81">
        <f>IFERROR(Q8/N8,"-")</f>
        <v>0.10714285714286</v>
      </c>
      <c r="S8" s="80">
        <v>0</v>
      </c>
      <c r="T8" s="80">
        <v>2</v>
      </c>
      <c r="U8" s="81">
        <f>IFERROR(T8/(Q8),"-")</f>
        <v>0.66666666666667</v>
      </c>
      <c r="V8" s="82"/>
      <c r="W8" s="83">
        <v>2</v>
      </c>
      <c r="X8" s="81">
        <f>IF(Q8=0,"-",W8/Q8)</f>
        <v>0.66666666666667</v>
      </c>
      <c r="Y8" s="186">
        <v>22000</v>
      </c>
      <c r="Z8" s="187">
        <f>IFERROR(Y8/Q8,"-")</f>
        <v>7333.3333333333</v>
      </c>
      <c r="AA8" s="187">
        <f>IFERROR(Y8/W8,"-")</f>
        <v>11000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3</v>
      </c>
      <c r="BP8" s="120">
        <f>IF(Q8=0,"",IF(BO8=0,"",(BO8/Q8)))</f>
        <v>1</v>
      </c>
      <c r="BQ8" s="121">
        <v>2</v>
      </c>
      <c r="BR8" s="122">
        <f>IFERROR(BQ8/BO8,"-")</f>
        <v>0.66666666666667</v>
      </c>
      <c r="BS8" s="123">
        <v>22000</v>
      </c>
      <c r="BT8" s="124">
        <f>IFERROR(BS8/BO8,"-")</f>
        <v>7333.3333333333</v>
      </c>
      <c r="BU8" s="125"/>
      <c r="BV8" s="125"/>
      <c r="BW8" s="125">
        <v>2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22000</v>
      </c>
      <c r="CR8" s="141">
        <v>11000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33</v>
      </c>
      <c r="O9" s="91">
        <v>4</v>
      </c>
      <c r="P9" s="92">
        <v>0</v>
      </c>
      <c r="Q9" s="93">
        <f>O9+P9</f>
        <v>4</v>
      </c>
      <c r="R9" s="81">
        <f>IFERROR(Q9/N9,"-")</f>
        <v>0.12121212121212</v>
      </c>
      <c r="S9" s="80">
        <v>0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0.25</v>
      </c>
      <c r="Y9" s="186">
        <v>5000</v>
      </c>
      <c r="Z9" s="187">
        <f>IFERROR(Y9/Q9,"-")</f>
        <v>1250</v>
      </c>
      <c r="AA9" s="187">
        <f>IFERROR(Y9/W9,"-")</f>
        <v>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0.25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0.5</v>
      </c>
      <c r="BQ9" s="121">
        <v>1</v>
      </c>
      <c r="BR9" s="122">
        <f>IFERROR(BQ9/BO9,"-")</f>
        <v>0.5</v>
      </c>
      <c r="BS9" s="123">
        <v>5000</v>
      </c>
      <c r="BT9" s="124">
        <f>IFERROR(BS9/BO9,"-")</f>
        <v>2500</v>
      </c>
      <c r="BU9" s="125">
        <v>1</v>
      </c>
      <c r="BV9" s="125"/>
      <c r="BW9" s="125"/>
      <c r="BX9" s="126">
        <v>1</v>
      </c>
      <c r="BY9" s="127">
        <f>IF(Q9=0,"",IF(BX9=0,"",(BX9/Q9)))</f>
        <v>0.25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5000</v>
      </c>
      <c r="CR9" s="141">
        <v>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43</v>
      </c>
      <c r="O10" s="91">
        <v>18</v>
      </c>
      <c r="P10" s="92">
        <v>0</v>
      </c>
      <c r="Q10" s="93">
        <f>O10+P10</f>
        <v>18</v>
      </c>
      <c r="R10" s="81">
        <f>IFERROR(Q10/N10,"-")</f>
        <v>0.41860465116279</v>
      </c>
      <c r="S10" s="80">
        <v>0</v>
      </c>
      <c r="T10" s="80">
        <v>2</v>
      </c>
      <c r="U10" s="81">
        <f>IFERROR(T10/(Q10),"-")</f>
        <v>0.11111111111111</v>
      </c>
      <c r="V10" s="82"/>
      <c r="W10" s="83">
        <v>3</v>
      </c>
      <c r="X10" s="81">
        <f>IF(Q10=0,"-",W10/Q10)</f>
        <v>0.16666666666667</v>
      </c>
      <c r="Y10" s="186">
        <v>382000</v>
      </c>
      <c r="Z10" s="187">
        <f>IFERROR(Y10/Q10,"-")</f>
        <v>21222.222222222</v>
      </c>
      <c r="AA10" s="187">
        <f>IFERROR(Y10/W10,"-")</f>
        <v>127333.33333333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0.055555555555556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4</v>
      </c>
      <c r="BP10" s="120">
        <f>IF(Q10=0,"",IF(BO10=0,"",(BO10/Q10)))</f>
        <v>0.22222222222222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8</v>
      </c>
      <c r="BY10" s="127">
        <f>IF(Q10=0,"",IF(BX10=0,"",(BX10/Q10)))</f>
        <v>0.44444444444444</v>
      </c>
      <c r="BZ10" s="128">
        <v>4</v>
      </c>
      <c r="CA10" s="129">
        <f>IFERROR(BZ10/BX10,"-")</f>
        <v>0.5</v>
      </c>
      <c r="CB10" s="130">
        <v>308000</v>
      </c>
      <c r="CC10" s="131">
        <f>IFERROR(CB10/BX10,"-")</f>
        <v>38500</v>
      </c>
      <c r="CD10" s="132">
        <v>2</v>
      </c>
      <c r="CE10" s="132"/>
      <c r="CF10" s="132">
        <v>2</v>
      </c>
      <c r="CG10" s="133">
        <v>5</v>
      </c>
      <c r="CH10" s="134">
        <f>IF(Q10=0,"",IF(CG10=0,"",(CG10/Q10)))</f>
        <v>0.27777777777778</v>
      </c>
      <c r="CI10" s="135">
        <v>1</v>
      </c>
      <c r="CJ10" s="136">
        <f>IFERROR(CI10/CG10,"-")</f>
        <v>0.2</v>
      </c>
      <c r="CK10" s="137">
        <v>370500</v>
      </c>
      <c r="CL10" s="138">
        <f>IFERROR(CK10/CG10,"-")</f>
        <v>74100</v>
      </c>
      <c r="CM10" s="139"/>
      <c r="CN10" s="139"/>
      <c r="CO10" s="139">
        <v>1</v>
      </c>
      <c r="CP10" s="140">
        <v>3</v>
      </c>
      <c r="CQ10" s="141">
        <v>382000</v>
      </c>
      <c r="CR10" s="141">
        <v>370500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0.40175438596491</v>
      </c>
      <c r="B11" s="189" t="s">
        <v>75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 t="s">
        <v>76</v>
      </c>
      <c r="I11" s="89" t="s">
        <v>63</v>
      </c>
      <c r="J11" s="190" t="s">
        <v>64</v>
      </c>
      <c r="K11" s="181">
        <v>570000</v>
      </c>
      <c r="L11" s="80">
        <v>0</v>
      </c>
      <c r="M11" s="80">
        <v>0</v>
      </c>
      <c r="N11" s="80">
        <v>86</v>
      </c>
      <c r="O11" s="91">
        <v>11</v>
      </c>
      <c r="P11" s="92">
        <v>0</v>
      </c>
      <c r="Q11" s="93">
        <f>O11+P11</f>
        <v>11</v>
      </c>
      <c r="R11" s="81">
        <f>IFERROR(Q11/N11,"-")</f>
        <v>0.12790697674419</v>
      </c>
      <c r="S11" s="80">
        <v>0</v>
      </c>
      <c r="T11" s="80">
        <v>5</v>
      </c>
      <c r="U11" s="81">
        <f>IFERROR(T11/(Q11),"-")</f>
        <v>0.45454545454545</v>
      </c>
      <c r="V11" s="82">
        <f>IFERROR(K11/SUM(Q11:Q16),"-")</f>
        <v>11400</v>
      </c>
      <c r="W11" s="83">
        <v>2</v>
      </c>
      <c r="X11" s="81">
        <f>IF(Q11=0,"-",W11/Q11)</f>
        <v>0.18181818181818</v>
      </c>
      <c r="Y11" s="186">
        <v>28000</v>
      </c>
      <c r="Z11" s="187">
        <f>IFERROR(Y11/Q11,"-")</f>
        <v>2545.4545454545</v>
      </c>
      <c r="AA11" s="187">
        <f>IFERROR(Y11/W11,"-")</f>
        <v>14000</v>
      </c>
      <c r="AB11" s="181">
        <f>SUM(Y11:Y16)-SUM(K11:K16)</f>
        <v>-341000</v>
      </c>
      <c r="AC11" s="85">
        <f>SUM(Y11:Y16)/SUM(K11:K16)</f>
        <v>0.40175438596491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6</v>
      </c>
      <c r="BG11" s="113">
        <f>IF(Q11=0,"",IF(BF11=0,"",(BF11/Q11)))</f>
        <v>0.54545454545455</v>
      </c>
      <c r="BH11" s="112">
        <v>2</v>
      </c>
      <c r="BI11" s="114">
        <f>IFERROR(BH11/BF11,"-")</f>
        <v>0.33333333333333</v>
      </c>
      <c r="BJ11" s="115">
        <v>79000</v>
      </c>
      <c r="BK11" s="116">
        <f>IFERROR(BJ11/BF11,"-")</f>
        <v>13166.666666667</v>
      </c>
      <c r="BL11" s="117"/>
      <c r="BM11" s="117">
        <v>1</v>
      </c>
      <c r="BN11" s="117">
        <v>1</v>
      </c>
      <c r="BO11" s="119">
        <v>4</v>
      </c>
      <c r="BP11" s="120">
        <f>IF(Q11=0,"",IF(BO11=0,"",(BO11/Q11)))</f>
        <v>0.36363636363636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0.090909090909091</v>
      </c>
      <c r="BZ11" s="128">
        <v>1</v>
      </c>
      <c r="CA11" s="129">
        <f>IFERROR(BZ11/BX11,"-")</f>
        <v>1</v>
      </c>
      <c r="CB11" s="130">
        <v>18000</v>
      </c>
      <c r="CC11" s="131">
        <f>IFERROR(CB11/BX11,"-")</f>
        <v>18000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28000</v>
      </c>
      <c r="CR11" s="141">
        <v>69000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77</v>
      </c>
      <c r="C12" s="189" t="s">
        <v>58</v>
      </c>
      <c r="D12" s="189"/>
      <c r="E12" s="189" t="s">
        <v>59</v>
      </c>
      <c r="F12" s="189" t="s">
        <v>60</v>
      </c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25</v>
      </c>
      <c r="O12" s="91">
        <v>10</v>
      </c>
      <c r="P12" s="92">
        <v>0</v>
      </c>
      <c r="Q12" s="93">
        <f>O12+P12</f>
        <v>10</v>
      </c>
      <c r="R12" s="81">
        <f>IFERROR(Q12/N12,"-")</f>
        <v>0.4</v>
      </c>
      <c r="S12" s="80">
        <v>0</v>
      </c>
      <c r="T12" s="80">
        <v>2</v>
      </c>
      <c r="U12" s="81">
        <f>IFERROR(T12/(Q12),"-")</f>
        <v>0.2</v>
      </c>
      <c r="V12" s="82"/>
      <c r="W12" s="83">
        <v>1</v>
      </c>
      <c r="X12" s="81">
        <f>IF(Q12=0,"-",W12/Q12)</f>
        <v>0.1</v>
      </c>
      <c r="Y12" s="186">
        <v>11000</v>
      </c>
      <c r="Z12" s="187">
        <f>IFERROR(Y12/Q12,"-")</f>
        <v>1100</v>
      </c>
      <c r="AA12" s="187">
        <f>IFERROR(Y12/W12,"-")</f>
        <v>11000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5</v>
      </c>
      <c r="BP12" s="120">
        <f>IF(Q12=0,"",IF(BO12=0,"",(BO12/Q12)))</f>
        <v>0.5</v>
      </c>
      <c r="BQ12" s="121">
        <v>1</v>
      </c>
      <c r="BR12" s="122">
        <f>IFERROR(BQ12/BO12,"-")</f>
        <v>0.2</v>
      </c>
      <c r="BS12" s="123">
        <v>109000</v>
      </c>
      <c r="BT12" s="124">
        <f>IFERROR(BS12/BO12,"-")</f>
        <v>21800</v>
      </c>
      <c r="BU12" s="125"/>
      <c r="BV12" s="125"/>
      <c r="BW12" s="125">
        <v>1</v>
      </c>
      <c r="BX12" s="126">
        <v>4</v>
      </c>
      <c r="BY12" s="127">
        <f>IF(Q12=0,"",IF(BX12=0,"",(BX12/Q12)))</f>
        <v>0.4</v>
      </c>
      <c r="BZ12" s="128">
        <v>1</v>
      </c>
      <c r="CA12" s="129">
        <f>IFERROR(BZ12/BX12,"-")</f>
        <v>0.25</v>
      </c>
      <c r="CB12" s="130">
        <v>11000</v>
      </c>
      <c r="CC12" s="131">
        <f>IFERROR(CB12/BX12,"-")</f>
        <v>2750</v>
      </c>
      <c r="CD12" s="132"/>
      <c r="CE12" s="132"/>
      <c r="CF12" s="132">
        <v>1</v>
      </c>
      <c r="CG12" s="133">
        <v>1</v>
      </c>
      <c r="CH12" s="134">
        <f>IF(Q12=0,"",IF(CG12=0,"",(CG12/Q12)))</f>
        <v>0.1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11000</v>
      </c>
      <c r="CR12" s="141">
        <v>109000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78</v>
      </c>
      <c r="C13" s="189" t="s">
        <v>58</v>
      </c>
      <c r="D13" s="189"/>
      <c r="E13" s="189" t="s">
        <v>59</v>
      </c>
      <c r="F13" s="189" t="s">
        <v>60</v>
      </c>
      <c r="G13" s="189" t="s">
        <v>79</v>
      </c>
      <c r="H13" s="89" t="s">
        <v>80</v>
      </c>
      <c r="I13" s="89" t="s">
        <v>81</v>
      </c>
      <c r="J13" s="191" t="s">
        <v>82</v>
      </c>
      <c r="K13" s="181"/>
      <c r="L13" s="80">
        <v>0</v>
      </c>
      <c r="M13" s="80">
        <v>0</v>
      </c>
      <c r="N13" s="80">
        <v>94</v>
      </c>
      <c r="O13" s="91">
        <v>7</v>
      </c>
      <c r="P13" s="92">
        <v>0</v>
      </c>
      <c r="Q13" s="93">
        <f>O13+P13</f>
        <v>7</v>
      </c>
      <c r="R13" s="81">
        <f>IFERROR(Q13/N13,"-")</f>
        <v>0.074468085106383</v>
      </c>
      <c r="S13" s="80">
        <v>0</v>
      </c>
      <c r="T13" s="80">
        <v>2</v>
      </c>
      <c r="U13" s="81">
        <f>IFERROR(T13/(Q13),"-")</f>
        <v>0.28571428571429</v>
      </c>
      <c r="V13" s="82"/>
      <c r="W13" s="83">
        <v>1</v>
      </c>
      <c r="X13" s="81">
        <f>IF(Q13=0,"-",W13/Q13)</f>
        <v>0.14285714285714</v>
      </c>
      <c r="Y13" s="186">
        <v>60000</v>
      </c>
      <c r="Z13" s="187">
        <f>IFERROR(Y13/Q13,"-")</f>
        <v>8571.4285714286</v>
      </c>
      <c r="AA13" s="187">
        <f>IFERROR(Y13/W13,"-")</f>
        <v>60000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0.14285714285714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0.14285714285714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0.28571428571429</v>
      </c>
      <c r="BQ13" s="121">
        <v>1</v>
      </c>
      <c r="BR13" s="122">
        <f>IFERROR(BQ13/BO13,"-")</f>
        <v>0.5</v>
      </c>
      <c r="BS13" s="123">
        <v>30000</v>
      </c>
      <c r="BT13" s="124">
        <f>IFERROR(BS13/BO13,"-")</f>
        <v>15000</v>
      </c>
      <c r="BU13" s="125"/>
      <c r="BV13" s="125"/>
      <c r="BW13" s="125">
        <v>1</v>
      </c>
      <c r="BX13" s="126">
        <v>3</v>
      </c>
      <c r="BY13" s="127">
        <f>IF(Q13=0,"",IF(BX13=0,"",(BX13/Q13)))</f>
        <v>0.42857142857143</v>
      </c>
      <c r="BZ13" s="128">
        <v>1</v>
      </c>
      <c r="CA13" s="129">
        <f>IFERROR(BZ13/BX13,"-")</f>
        <v>0.33333333333333</v>
      </c>
      <c r="CB13" s="130">
        <v>60000</v>
      </c>
      <c r="CC13" s="131">
        <f>IFERROR(CB13/BX13,"-")</f>
        <v>20000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60000</v>
      </c>
      <c r="CR13" s="141">
        <v>60000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83</v>
      </c>
      <c r="C14" s="189" t="s">
        <v>58</v>
      </c>
      <c r="D14" s="189"/>
      <c r="E14" s="189" t="s">
        <v>59</v>
      </c>
      <c r="F14" s="189"/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20</v>
      </c>
      <c r="O14" s="91">
        <v>5</v>
      </c>
      <c r="P14" s="92">
        <v>0</v>
      </c>
      <c r="Q14" s="93">
        <f>O14+P14</f>
        <v>5</v>
      </c>
      <c r="R14" s="81">
        <f>IFERROR(Q14/N14,"-")</f>
        <v>0.25</v>
      </c>
      <c r="S14" s="80">
        <v>1</v>
      </c>
      <c r="T14" s="80">
        <v>0</v>
      </c>
      <c r="U14" s="81">
        <f>IFERROR(T14/(Q14),"-")</f>
        <v>0</v>
      </c>
      <c r="V14" s="82"/>
      <c r="W14" s="83">
        <v>1</v>
      </c>
      <c r="X14" s="81">
        <f>IF(Q14=0,"-",W14/Q14)</f>
        <v>0.2</v>
      </c>
      <c r="Y14" s="186">
        <v>57000</v>
      </c>
      <c r="Z14" s="187">
        <f>IFERROR(Y14/Q14,"-")</f>
        <v>11400</v>
      </c>
      <c r="AA14" s="187">
        <f>IFERROR(Y14/W14,"-")</f>
        <v>57000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0.2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1</v>
      </c>
      <c r="BG14" s="113">
        <f>IF(Q14=0,"",IF(BF14=0,"",(BF14/Q14)))</f>
        <v>0.2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0.4</v>
      </c>
      <c r="BQ14" s="121">
        <v>1</v>
      </c>
      <c r="BR14" s="122">
        <f>IFERROR(BQ14/BO14,"-")</f>
        <v>0.5</v>
      </c>
      <c r="BS14" s="123">
        <v>57000</v>
      </c>
      <c r="BT14" s="124">
        <f>IFERROR(BS14/BO14,"-")</f>
        <v>28500</v>
      </c>
      <c r="BU14" s="125"/>
      <c r="BV14" s="125"/>
      <c r="BW14" s="125">
        <v>1</v>
      </c>
      <c r="BX14" s="126">
        <v>1</v>
      </c>
      <c r="BY14" s="127">
        <f>IF(Q14=0,"",IF(BX14=0,"",(BX14/Q14)))</f>
        <v>0.2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57000</v>
      </c>
      <c r="CR14" s="141">
        <v>57000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84</v>
      </c>
      <c r="C15" s="189" t="s">
        <v>58</v>
      </c>
      <c r="D15" s="189"/>
      <c r="E15" s="189" t="s">
        <v>85</v>
      </c>
      <c r="F15" s="189" t="s">
        <v>86</v>
      </c>
      <c r="G15" s="189" t="s">
        <v>61</v>
      </c>
      <c r="H15" s="89" t="s">
        <v>80</v>
      </c>
      <c r="I15" s="89" t="s">
        <v>81</v>
      </c>
      <c r="J15" s="190" t="s">
        <v>87</v>
      </c>
      <c r="K15" s="181"/>
      <c r="L15" s="80">
        <v>0</v>
      </c>
      <c r="M15" s="80">
        <v>0</v>
      </c>
      <c r="N15" s="80">
        <v>95</v>
      </c>
      <c r="O15" s="91">
        <v>11</v>
      </c>
      <c r="P15" s="92">
        <v>0</v>
      </c>
      <c r="Q15" s="93">
        <f>O15+P15</f>
        <v>11</v>
      </c>
      <c r="R15" s="81">
        <f>IFERROR(Q15/N15,"-")</f>
        <v>0.11578947368421</v>
      </c>
      <c r="S15" s="80">
        <v>0</v>
      </c>
      <c r="T15" s="80">
        <v>5</v>
      </c>
      <c r="U15" s="81">
        <f>IFERROR(T15/(Q15),"-")</f>
        <v>0.45454545454545</v>
      </c>
      <c r="V15" s="82"/>
      <c r="W15" s="83">
        <v>3</v>
      </c>
      <c r="X15" s="81">
        <f>IF(Q15=0,"-",W15/Q15)</f>
        <v>0.27272727272727</v>
      </c>
      <c r="Y15" s="186">
        <v>19000</v>
      </c>
      <c r="Z15" s="187">
        <f>IFERROR(Y15/Q15,"-")</f>
        <v>1727.2727272727</v>
      </c>
      <c r="AA15" s="187">
        <f>IFERROR(Y15/W15,"-")</f>
        <v>6333.3333333333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3</v>
      </c>
      <c r="BG15" s="113">
        <f>IF(Q15=0,"",IF(BF15=0,"",(BF15/Q15)))</f>
        <v>0.27272727272727</v>
      </c>
      <c r="BH15" s="112">
        <v>2</v>
      </c>
      <c r="BI15" s="114">
        <f>IFERROR(BH15/BF15,"-")</f>
        <v>0.66666666666667</v>
      </c>
      <c r="BJ15" s="115">
        <v>11000</v>
      </c>
      <c r="BK15" s="116">
        <f>IFERROR(BJ15/BF15,"-")</f>
        <v>3666.6666666667</v>
      </c>
      <c r="BL15" s="117">
        <v>1</v>
      </c>
      <c r="BM15" s="117">
        <v>1</v>
      </c>
      <c r="BN15" s="117"/>
      <c r="BO15" s="119">
        <v>2</v>
      </c>
      <c r="BP15" s="120">
        <f>IF(Q15=0,"",IF(BO15=0,"",(BO15/Q15)))</f>
        <v>0.18181818181818</v>
      </c>
      <c r="BQ15" s="121">
        <v>1</v>
      </c>
      <c r="BR15" s="122">
        <f>IFERROR(BQ15/BO15,"-")</f>
        <v>0.5</v>
      </c>
      <c r="BS15" s="123">
        <v>8000</v>
      </c>
      <c r="BT15" s="124">
        <f>IFERROR(BS15/BO15,"-")</f>
        <v>4000</v>
      </c>
      <c r="BU15" s="125"/>
      <c r="BV15" s="125">
        <v>1</v>
      </c>
      <c r="BW15" s="125"/>
      <c r="BX15" s="126">
        <v>6</v>
      </c>
      <c r="BY15" s="127">
        <f>IF(Q15=0,"",IF(BX15=0,"",(BX15/Q15)))</f>
        <v>0.54545454545455</v>
      </c>
      <c r="BZ15" s="128">
        <v>1</v>
      </c>
      <c r="CA15" s="129">
        <f>IFERROR(BZ15/BX15,"-")</f>
        <v>0.16666666666667</v>
      </c>
      <c r="CB15" s="130">
        <v>3000</v>
      </c>
      <c r="CC15" s="131">
        <f>IFERROR(CB15/BX15,"-")</f>
        <v>500</v>
      </c>
      <c r="CD15" s="132">
        <v>1</v>
      </c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3</v>
      </c>
      <c r="CQ15" s="141">
        <v>19000</v>
      </c>
      <c r="CR15" s="141">
        <v>8000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88</v>
      </c>
      <c r="C16" s="189" t="s">
        <v>58</v>
      </c>
      <c r="D16" s="189"/>
      <c r="E16" s="189" t="s">
        <v>85</v>
      </c>
      <c r="F16" s="189" t="s">
        <v>86</v>
      </c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35</v>
      </c>
      <c r="O16" s="91">
        <v>6</v>
      </c>
      <c r="P16" s="92">
        <v>0</v>
      </c>
      <c r="Q16" s="93">
        <f>O16+P16</f>
        <v>6</v>
      </c>
      <c r="R16" s="81">
        <f>IFERROR(Q16/N16,"-")</f>
        <v>0.17142857142857</v>
      </c>
      <c r="S16" s="80">
        <v>0</v>
      </c>
      <c r="T16" s="80">
        <v>0</v>
      </c>
      <c r="U16" s="81">
        <f>IFERROR(T16/(Q16),"-")</f>
        <v>0</v>
      </c>
      <c r="V16" s="82"/>
      <c r="W16" s="83">
        <v>1</v>
      </c>
      <c r="X16" s="81">
        <f>IF(Q16=0,"-",W16/Q16)</f>
        <v>0.16666666666667</v>
      </c>
      <c r="Y16" s="186">
        <v>54000</v>
      </c>
      <c r="Z16" s="187">
        <f>IFERROR(Y16/Q16,"-")</f>
        <v>9000</v>
      </c>
      <c r="AA16" s="187">
        <f>IFERROR(Y16/W16,"-")</f>
        <v>54000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2</v>
      </c>
      <c r="AX16" s="107">
        <f>IF(Q16=0,"",IF(AW16=0,"",(AW16/Q16)))</f>
        <v>0.33333333333333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0.33333333333333</v>
      </c>
      <c r="BQ16" s="121">
        <v>1</v>
      </c>
      <c r="BR16" s="122">
        <f>IFERROR(BQ16/BO16,"-")</f>
        <v>0.5</v>
      </c>
      <c r="BS16" s="123">
        <v>54000</v>
      </c>
      <c r="BT16" s="124">
        <f>IFERROR(BS16/BO16,"-")</f>
        <v>27000</v>
      </c>
      <c r="BU16" s="125"/>
      <c r="BV16" s="125"/>
      <c r="BW16" s="125">
        <v>1</v>
      </c>
      <c r="BX16" s="126">
        <v>1</v>
      </c>
      <c r="BY16" s="127">
        <f>IF(Q16=0,"",IF(BX16=0,"",(BX16/Q16)))</f>
        <v>0.16666666666667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1</v>
      </c>
      <c r="CH16" s="134">
        <f>IF(Q16=0,"",IF(CG16=0,"",(CG16/Q16)))</f>
        <v>0.16666666666667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1</v>
      </c>
      <c r="CQ16" s="141">
        <v>54000</v>
      </c>
      <c r="CR16" s="141">
        <v>54000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</v>
      </c>
      <c r="B17" s="189" t="s">
        <v>89</v>
      </c>
      <c r="C17" s="189" t="s">
        <v>58</v>
      </c>
      <c r="D17" s="189"/>
      <c r="E17" s="189" t="s">
        <v>59</v>
      </c>
      <c r="F17" s="189" t="s">
        <v>90</v>
      </c>
      <c r="G17" s="189" t="s">
        <v>61</v>
      </c>
      <c r="H17" s="89" t="s">
        <v>91</v>
      </c>
      <c r="I17" s="89" t="s">
        <v>63</v>
      </c>
      <c r="J17" s="190" t="s">
        <v>92</v>
      </c>
      <c r="K17" s="181">
        <v>150000</v>
      </c>
      <c r="L17" s="80">
        <v>0</v>
      </c>
      <c r="M17" s="80">
        <v>0</v>
      </c>
      <c r="N17" s="80">
        <v>43</v>
      </c>
      <c r="O17" s="91">
        <v>4</v>
      </c>
      <c r="P17" s="92">
        <v>0</v>
      </c>
      <c r="Q17" s="93">
        <f>O17+P17</f>
        <v>4</v>
      </c>
      <c r="R17" s="81">
        <f>IFERROR(Q17/N17,"-")</f>
        <v>0.093023255813953</v>
      </c>
      <c r="S17" s="80">
        <v>0</v>
      </c>
      <c r="T17" s="80">
        <v>1</v>
      </c>
      <c r="U17" s="81">
        <f>IFERROR(T17/(Q17),"-")</f>
        <v>0.25</v>
      </c>
      <c r="V17" s="82">
        <f>IFERROR(K17/SUM(Q17:Q18),"-")</f>
        <v>30000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SUM(Y17:Y18)-SUM(K17:K18)</f>
        <v>-150000</v>
      </c>
      <c r="AC17" s="85">
        <f>SUM(Y17:Y18)/SUM(K17:K18)</f>
        <v>0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0.5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1</v>
      </c>
      <c r="BY17" s="127">
        <f>IF(Q17=0,"",IF(BX17=0,"",(BX17/Q17)))</f>
        <v>0.25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>
        <v>1</v>
      </c>
      <c r="CH17" s="134">
        <f>IF(Q17=0,"",IF(CG17=0,"",(CG17/Q17)))</f>
        <v>0.25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93</v>
      </c>
      <c r="C18" s="189" t="s">
        <v>58</v>
      </c>
      <c r="D18" s="189"/>
      <c r="E18" s="189" t="s">
        <v>59</v>
      </c>
      <c r="F18" s="189" t="s">
        <v>90</v>
      </c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6</v>
      </c>
      <c r="O18" s="91">
        <v>1</v>
      </c>
      <c r="P18" s="92">
        <v>0</v>
      </c>
      <c r="Q18" s="93">
        <f>O18+P18</f>
        <v>1</v>
      </c>
      <c r="R18" s="81">
        <f>IFERROR(Q18/N18,"-")</f>
        <v>0.16666666666667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1</v>
      </c>
      <c r="BY18" s="127">
        <f>IF(Q18=0,"",IF(BX18=0,"",(BX18/Q18)))</f>
        <v>1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0.5</v>
      </c>
      <c r="B19" s="189" t="s">
        <v>94</v>
      </c>
      <c r="C19" s="189" t="s">
        <v>58</v>
      </c>
      <c r="D19" s="189"/>
      <c r="E19" s="189" t="s">
        <v>85</v>
      </c>
      <c r="F19" s="189" t="s">
        <v>86</v>
      </c>
      <c r="G19" s="189" t="s">
        <v>79</v>
      </c>
      <c r="H19" s="89" t="s">
        <v>91</v>
      </c>
      <c r="I19" s="89" t="s">
        <v>81</v>
      </c>
      <c r="J19" s="190" t="s">
        <v>95</v>
      </c>
      <c r="K19" s="181">
        <v>90000</v>
      </c>
      <c r="L19" s="80">
        <v>0</v>
      </c>
      <c r="M19" s="80">
        <v>0</v>
      </c>
      <c r="N19" s="80">
        <v>31</v>
      </c>
      <c r="O19" s="91">
        <v>3</v>
      </c>
      <c r="P19" s="92">
        <v>0</v>
      </c>
      <c r="Q19" s="93">
        <f>O19+P19</f>
        <v>3</v>
      </c>
      <c r="R19" s="81">
        <f>IFERROR(Q19/N19,"-")</f>
        <v>0.096774193548387</v>
      </c>
      <c r="S19" s="80">
        <v>1</v>
      </c>
      <c r="T19" s="80">
        <v>0</v>
      </c>
      <c r="U19" s="81">
        <f>IFERROR(T19/(Q19),"-")</f>
        <v>0</v>
      </c>
      <c r="V19" s="82">
        <f>IFERROR(K19/SUM(Q19:Q20),"-")</f>
        <v>18000</v>
      </c>
      <c r="W19" s="83">
        <v>1</v>
      </c>
      <c r="X19" s="81">
        <f>IF(Q19=0,"-",W19/Q19)</f>
        <v>0.33333333333333</v>
      </c>
      <c r="Y19" s="186">
        <v>45000</v>
      </c>
      <c r="Z19" s="187">
        <f>IFERROR(Y19/Q19,"-")</f>
        <v>15000</v>
      </c>
      <c r="AA19" s="187">
        <f>IFERROR(Y19/W19,"-")</f>
        <v>45000</v>
      </c>
      <c r="AB19" s="181">
        <f>SUM(Y19:Y20)-SUM(K19:K20)</f>
        <v>-45000</v>
      </c>
      <c r="AC19" s="85">
        <f>SUM(Y19:Y20)/SUM(K19:K20)</f>
        <v>0.5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0.66666666666667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0.33333333333333</v>
      </c>
      <c r="BZ19" s="128">
        <v>1</v>
      </c>
      <c r="CA19" s="129">
        <f>IFERROR(BZ19/BX19,"-")</f>
        <v>1</v>
      </c>
      <c r="CB19" s="130">
        <v>45000</v>
      </c>
      <c r="CC19" s="131">
        <f>IFERROR(CB19/BX19,"-")</f>
        <v>45000</v>
      </c>
      <c r="CD19" s="132"/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45000</v>
      </c>
      <c r="CR19" s="141">
        <v>45000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96</v>
      </c>
      <c r="C20" s="189" t="s">
        <v>58</v>
      </c>
      <c r="D20" s="189"/>
      <c r="E20" s="189" t="s">
        <v>85</v>
      </c>
      <c r="F20" s="189" t="s">
        <v>86</v>
      </c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2</v>
      </c>
      <c r="O20" s="91">
        <v>2</v>
      </c>
      <c r="P20" s="92">
        <v>0</v>
      </c>
      <c r="Q20" s="93">
        <f>O20+P20</f>
        <v>2</v>
      </c>
      <c r="R20" s="81">
        <f>IFERROR(Q20/N20,"-")</f>
        <v>1</v>
      </c>
      <c r="S20" s="80">
        <v>0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1</v>
      </c>
      <c r="BY20" s="127">
        <f>IF(Q20=0,"",IF(BX20=0,"",(BX20/Q20)))</f>
        <v>0.5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0.5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0.3875</v>
      </c>
      <c r="B21" s="189" t="s">
        <v>97</v>
      </c>
      <c r="C21" s="189" t="s">
        <v>58</v>
      </c>
      <c r="D21" s="189"/>
      <c r="E21" s="189" t="s">
        <v>98</v>
      </c>
      <c r="F21" s="189" t="s">
        <v>99</v>
      </c>
      <c r="G21" s="189" t="s">
        <v>61</v>
      </c>
      <c r="H21" s="89" t="s">
        <v>62</v>
      </c>
      <c r="I21" s="89" t="s">
        <v>100</v>
      </c>
      <c r="J21" s="89" t="s">
        <v>101</v>
      </c>
      <c r="K21" s="181">
        <v>400000</v>
      </c>
      <c r="L21" s="80">
        <v>0</v>
      </c>
      <c r="M21" s="80">
        <v>0</v>
      </c>
      <c r="N21" s="80">
        <v>85</v>
      </c>
      <c r="O21" s="91">
        <v>5</v>
      </c>
      <c r="P21" s="92">
        <v>0</v>
      </c>
      <c r="Q21" s="93">
        <f>O21+P21</f>
        <v>5</v>
      </c>
      <c r="R21" s="81">
        <f>IFERROR(Q21/N21,"-")</f>
        <v>0.058823529411765</v>
      </c>
      <c r="S21" s="80">
        <v>0</v>
      </c>
      <c r="T21" s="80">
        <v>2</v>
      </c>
      <c r="U21" s="81">
        <f>IFERROR(T21/(Q21),"-")</f>
        <v>0.4</v>
      </c>
      <c r="V21" s="82">
        <f>IFERROR(K21/SUM(Q21:Q25),"-")</f>
        <v>11111.111111111</v>
      </c>
      <c r="W21" s="83">
        <v>2</v>
      </c>
      <c r="X21" s="81">
        <f>IF(Q21=0,"-",W21/Q21)</f>
        <v>0.4</v>
      </c>
      <c r="Y21" s="186">
        <v>23000</v>
      </c>
      <c r="Z21" s="187">
        <f>IFERROR(Y21/Q21,"-")</f>
        <v>4600</v>
      </c>
      <c r="AA21" s="187">
        <f>IFERROR(Y21/W21,"-")</f>
        <v>11500</v>
      </c>
      <c r="AB21" s="181">
        <f>SUM(Y21:Y25)-SUM(K21:K25)</f>
        <v>-245000</v>
      </c>
      <c r="AC21" s="85">
        <f>SUM(Y21:Y25)/SUM(K21:K25)</f>
        <v>0.3875</v>
      </c>
      <c r="AD21" s="78"/>
      <c r="AE21" s="94">
        <v>1</v>
      </c>
      <c r="AF21" s="95">
        <f>IF(Q21=0,"",IF(AE21=0,"",(AE21/Q21)))</f>
        <v>0.2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3</v>
      </c>
      <c r="BP21" s="120">
        <f>IF(Q21=0,"",IF(BO21=0,"",(BO21/Q21)))</f>
        <v>0.6</v>
      </c>
      <c r="BQ21" s="121">
        <v>1</v>
      </c>
      <c r="BR21" s="122">
        <f>IFERROR(BQ21/BO21,"-")</f>
        <v>0.33333333333333</v>
      </c>
      <c r="BS21" s="123">
        <v>3000</v>
      </c>
      <c r="BT21" s="124">
        <f>IFERROR(BS21/BO21,"-")</f>
        <v>1000</v>
      </c>
      <c r="BU21" s="125">
        <v>1</v>
      </c>
      <c r="BV21" s="125"/>
      <c r="BW21" s="125"/>
      <c r="BX21" s="126">
        <v>1</v>
      </c>
      <c r="BY21" s="127">
        <f>IF(Q21=0,"",IF(BX21=0,"",(BX21/Q21)))</f>
        <v>0.2</v>
      </c>
      <c r="BZ21" s="128">
        <v>1</v>
      </c>
      <c r="CA21" s="129">
        <f>IFERROR(BZ21/BX21,"-")</f>
        <v>1</v>
      </c>
      <c r="CB21" s="130">
        <v>20000</v>
      </c>
      <c r="CC21" s="131">
        <f>IFERROR(CB21/BX21,"-")</f>
        <v>20000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2</v>
      </c>
      <c r="CQ21" s="141">
        <v>23000</v>
      </c>
      <c r="CR21" s="141">
        <v>20000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102</v>
      </c>
      <c r="C22" s="189" t="s">
        <v>58</v>
      </c>
      <c r="D22" s="189"/>
      <c r="E22" s="189" t="s">
        <v>103</v>
      </c>
      <c r="F22" s="189" t="s">
        <v>104</v>
      </c>
      <c r="G22" s="189" t="s">
        <v>61</v>
      </c>
      <c r="H22" s="89"/>
      <c r="I22" s="89" t="s">
        <v>100</v>
      </c>
      <c r="J22" s="89"/>
      <c r="K22" s="181"/>
      <c r="L22" s="80">
        <v>0</v>
      </c>
      <c r="M22" s="80">
        <v>0</v>
      </c>
      <c r="N22" s="80">
        <v>73</v>
      </c>
      <c r="O22" s="91">
        <v>3</v>
      </c>
      <c r="P22" s="92">
        <v>0</v>
      </c>
      <c r="Q22" s="93">
        <f>O22+P22</f>
        <v>3</v>
      </c>
      <c r="R22" s="81">
        <f>IFERROR(Q22/N22,"-")</f>
        <v>0.041095890410959</v>
      </c>
      <c r="S22" s="80">
        <v>0</v>
      </c>
      <c r="T22" s="80">
        <v>2</v>
      </c>
      <c r="U22" s="81">
        <f>IFERROR(T22/(Q22),"-")</f>
        <v>0.66666666666667</v>
      </c>
      <c r="V22" s="82"/>
      <c r="W22" s="83">
        <v>1</v>
      </c>
      <c r="X22" s="81">
        <f>IF(Q22=0,"-",W22/Q22)</f>
        <v>0.33333333333333</v>
      </c>
      <c r="Y22" s="186">
        <v>3000</v>
      </c>
      <c r="Z22" s="187">
        <f>IFERROR(Y22/Q22,"-")</f>
        <v>1000</v>
      </c>
      <c r="AA22" s="187">
        <f>IFERROR(Y22/W22,"-")</f>
        <v>3000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1</v>
      </c>
      <c r="BP22" s="120">
        <f>IF(Q22=0,"",IF(BO22=0,"",(BO22/Q22)))</f>
        <v>0.33333333333333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0.66666666666667</v>
      </c>
      <c r="BZ22" s="128">
        <v>1</v>
      </c>
      <c r="CA22" s="129">
        <f>IFERROR(BZ22/BX22,"-")</f>
        <v>0.5</v>
      </c>
      <c r="CB22" s="130">
        <v>3000</v>
      </c>
      <c r="CC22" s="131">
        <f>IFERROR(CB22/BX22,"-")</f>
        <v>1500</v>
      </c>
      <c r="CD22" s="132">
        <v>1</v>
      </c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3000</v>
      </c>
      <c r="CR22" s="141">
        <v>3000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105</v>
      </c>
      <c r="C23" s="189" t="s">
        <v>58</v>
      </c>
      <c r="D23" s="189"/>
      <c r="E23" s="189" t="s">
        <v>106</v>
      </c>
      <c r="F23" s="189" t="s">
        <v>107</v>
      </c>
      <c r="G23" s="189" t="s">
        <v>61</v>
      </c>
      <c r="H23" s="89"/>
      <c r="I23" s="89" t="s">
        <v>100</v>
      </c>
      <c r="J23" s="89"/>
      <c r="K23" s="181"/>
      <c r="L23" s="80">
        <v>0</v>
      </c>
      <c r="M23" s="80">
        <v>0</v>
      </c>
      <c r="N23" s="80">
        <v>94</v>
      </c>
      <c r="O23" s="91">
        <v>3</v>
      </c>
      <c r="P23" s="92">
        <v>0</v>
      </c>
      <c r="Q23" s="93">
        <f>O23+P23</f>
        <v>3</v>
      </c>
      <c r="R23" s="81">
        <f>IFERROR(Q23/N23,"-")</f>
        <v>0.031914893617021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3</v>
      </c>
      <c r="BY23" s="127">
        <f>IF(Q23=0,"",IF(BX23=0,"",(BX23/Q23)))</f>
        <v>1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108</v>
      </c>
      <c r="C24" s="189" t="s">
        <v>58</v>
      </c>
      <c r="D24" s="189"/>
      <c r="E24" s="189" t="s">
        <v>109</v>
      </c>
      <c r="F24" s="189" t="s">
        <v>110</v>
      </c>
      <c r="G24" s="189" t="s">
        <v>61</v>
      </c>
      <c r="H24" s="89"/>
      <c r="I24" s="89" t="s">
        <v>100</v>
      </c>
      <c r="J24" s="89"/>
      <c r="K24" s="181"/>
      <c r="L24" s="80">
        <v>0</v>
      </c>
      <c r="M24" s="80">
        <v>0</v>
      </c>
      <c r="N24" s="80">
        <v>83</v>
      </c>
      <c r="O24" s="91">
        <v>4</v>
      </c>
      <c r="P24" s="92">
        <v>0</v>
      </c>
      <c r="Q24" s="93">
        <f>O24+P24</f>
        <v>4</v>
      </c>
      <c r="R24" s="81">
        <f>IFERROR(Q24/N24,"-")</f>
        <v>0.048192771084337</v>
      </c>
      <c r="S24" s="80">
        <v>0</v>
      </c>
      <c r="T24" s="80">
        <v>2</v>
      </c>
      <c r="U24" s="81">
        <f>IFERROR(T24/(Q24),"-")</f>
        <v>0.5</v>
      </c>
      <c r="V24" s="82"/>
      <c r="W24" s="83">
        <v>1</v>
      </c>
      <c r="X24" s="81">
        <f>IF(Q24=0,"-",W24/Q24)</f>
        <v>0.25</v>
      </c>
      <c r="Y24" s="186">
        <v>11000</v>
      </c>
      <c r="Z24" s="187">
        <f>IFERROR(Y24/Q24,"-")</f>
        <v>2750</v>
      </c>
      <c r="AA24" s="187">
        <f>IFERROR(Y24/W24,"-")</f>
        <v>11000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0.25</v>
      </c>
      <c r="AY24" s="106">
        <v>1</v>
      </c>
      <c r="AZ24" s="108">
        <f>IFERROR(AY24/AW24,"-")</f>
        <v>1</v>
      </c>
      <c r="BA24" s="109">
        <v>11000</v>
      </c>
      <c r="BB24" s="110">
        <f>IFERROR(BA24/AW24,"-")</f>
        <v>11000</v>
      </c>
      <c r="BC24" s="111"/>
      <c r="BD24" s="111"/>
      <c r="BE24" s="111">
        <v>1</v>
      </c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0.25</v>
      </c>
      <c r="BQ24" s="121">
        <v>1</v>
      </c>
      <c r="BR24" s="122">
        <f>IFERROR(BQ24/BO24,"-")</f>
        <v>1</v>
      </c>
      <c r="BS24" s="123">
        <v>1000</v>
      </c>
      <c r="BT24" s="124">
        <f>IFERROR(BS24/BO24,"-")</f>
        <v>1000</v>
      </c>
      <c r="BU24" s="125">
        <v>1</v>
      </c>
      <c r="BV24" s="125"/>
      <c r="BW24" s="125"/>
      <c r="BX24" s="126">
        <v>1</v>
      </c>
      <c r="BY24" s="127">
        <f>IF(Q24=0,"",IF(BX24=0,"",(BX24/Q24)))</f>
        <v>0.25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0.25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1</v>
      </c>
      <c r="CQ24" s="141">
        <v>11000</v>
      </c>
      <c r="CR24" s="141">
        <v>11000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111</v>
      </c>
      <c r="C25" s="189" t="s">
        <v>58</v>
      </c>
      <c r="D25" s="189"/>
      <c r="E25" s="189" t="s">
        <v>72</v>
      </c>
      <c r="F25" s="189" t="s">
        <v>72</v>
      </c>
      <c r="G25" s="189" t="s">
        <v>73</v>
      </c>
      <c r="H25" s="89"/>
      <c r="I25" s="89"/>
      <c r="J25" s="89"/>
      <c r="K25" s="181"/>
      <c r="L25" s="80">
        <v>0</v>
      </c>
      <c r="M25" s="80">
        <v>0</v>
      </c>
      <c r="N25" s="80">
        <v>90</v>
      </c>
      <c r="O25" s="91">
        <v>20</v>
      </c>
      <c r="P25" s="92">
        <v>1</v>
      </c>
      <c r="Q25" s="93">
        <f>O25+P25</f>
        <v>21</v>
      </c>
      <c r="R25" s="81">
        <f>IFERROR(Q25/N25,"-")</f>
        <v>0.23333333333333</v>
      </c>
      <c r="S25" s="80">
        <v>0</v>
      </c>
      <c r="T25" s="80">
        <v>3</v>
      </c>
      <c r="U25" s="81">
        <f>IFERROR(T25/(Q25),"-")</f>
        <v>0.14285714285714</v>
      </c>
      <c r="V25" s="82"/>
      <c r="W25" s="83">
        <v>1</v>
      </c>
      <c r="X25" s="81">
        <f>IF(Q25=0,"-",W25/Q25)</f>
        <v>0.047619047619048</v>
      </c>
      <c r="Y25" s="186">
        <v>118000</v>
      </c>
      <c r="Z25" s="187">
        <f>IFERROR(Y25/Q25,"-")</f>
        <v>5619.0476190476</v>
      </c>
      <c r="AA25" s="187">
        <f>IFERROR(Y25/W25,"-")</f>
        <v>118000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3</v>
      </c>
      <c r="BG25" s="113">
        <f>IF(Q25=0,"",IF(BF25=0,"",(BF25/Q25)))</f>
        <v>0.14285714285714</v>
      </c>
      <c r="BH25" s="112">
        <v>1</v>
      </c>
      <c r="BI25" s="114">
        <f>IFERROR(BH25/BF25,"-")</f>
        <v>0.33333333333333</v>
      </c>
      <c r="BJ25" s="115">
        <v>8000</v>
      </c>
      <c r="BK25" s="116">
        <f>IFERROR(BJ25/BF25,"-")</f>
        <v>2666.6666666667</v>
      </c>
      <c r="BL25" s="117"/>
      <c r="BM25" s="117">
        <v>1</v>
      </c>
      <c r="BN25" s="117"/>
      <c r="BO25" s="119">
        <v>8</v>
      </c>
      <c r="BP25" s="120">
        <f>IF(Q25=0,"",IF(BO25=0,"",(BO25/Q25)))</f>
        <v>0.38095238095238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9</v>
      </c>
      <c r="BY25" s="127">
        <f>IF(Q25=0,"",IF(BX25=0,"",(BX25/Q25)))</f>
        <v>0.42857142857143</v>
      </c>
      <c r="BZ25" s="128">
        <v>3</v>
      </c>
      <c r="CA25" s="129">
        <f>IFERROR(BZ25/BX25,"-")</f>
        <v>0.33333333333333</v>
      </c>
      <c r="CB25" s="130">
        <v>178000</v>
      </c>
      <c r="CC25" s="131">
        <f>IFERROR(CB25/BX25,"-")</f>
        <v>19777.777777778</v>
      </c>
      <c r="CD25" s="132"/>
      <c r="CE25" s="132"/>
      <c r="CF25" s="132">
        <v>3</v>
      </c>
      <c r="CG25" s="133">
        <v>1</v>
      </c>
      <c r="CH25" s="134">
        <f>IF(Q25=0,"",IF(CG25=0,"",(CG25/Q25)))</f>
        <v>0.047619047619048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1</v>
      </c>
      <c r="CQ25" s="141">
        <v>118000</v>
      </c>
      <c r="CR25" s="141">
        <v>118000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>
        <f>AC26</f>
        <v>0.025</v>
      </c>
      <c r="B26" s="189" t="s">
        <v>112</v>
      </c>
      <c r="C26" s="189" t="s">
        <v>58</v>
      </c>
      <c r="D26" s="189"/>
      <c r="E26" s="189" t="s">
        <v>85</v>
      </c>
      <c r="F26" s="189" t="s">
        <v>86</v>
      </c>
      <c r="G26" s="189" t="s">
        <v>79</v>
      </c>
      <c r="H26" s="89" t="s">
        <v>62</v>
      </c>
      <c r="I26" s="89" t="s">
        <v>81</v>
      </c>
      <c r="J26" s="89" t="s">
        <v>113</v>
      </c>
      <c r="K26" s="181">
        <v>120000</v>
      </c>
      <c r="L26" s="80">
        <v>0</v>
      </c>
      <c r="M26" s="80">
        <v>0</v>
      </c>
      <c r="N26" s="80">
        <v>56</v>
      </c>
      <c r="O26" s="91">
        <v>5</v>
      </c>
      <c r="P26" s="92">
        <v>0</v>
      </c>
      <c r="Q26" s="93">
        <f>O26+P26</f>
        <v>5</v>
      </c>
      <c r="R26" s="81">
        <f>IFERROR(Q26/N26,"-")</f>
        <v>0.089285714285714</v>
      </c>
      <c r="S26" s="80">
        <v>0</v>
      </c>
      <c r="T26" s="80">
        <v>0</v>
      </c>
      <c r="U26" s="81">
        <f>IFERROR(T26/(Q26),"-")</f>
        <v>0</v>
      </c>
      <c r="V26" s="82">
        <f>IFERROR(K26/SUM(Q26:Q27),"-")</f>
        <v>8571.4285714286</v>
      </c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>
        <f>SUM(Y26:Y27)-SUM(K26:K27)</f>
        <v>-117000</v>
      </c>
      <c r="AC26" s="85">
        <f>SUM(Y26:Y27)/SUM(K26:K27)</f>
        <v>0.025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5</v>
      </c>
      <c r="BY26" s="127">
        <f>IF(Q26=0,"",IF(BX26=0,"",(BX26/Q26)))</f>
        <v>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114</v>
      </c>
      <c r="C27" s="189" t="s">
        <v>58</v>
      </c>
      <c r="D27" s="189"/>
      <c r="E27" s="189" t="s">
        <v>85</v>
      </c>
      <c r="F27" s="189" t="s">
        <v>86</v>
      </c>
      <c r="G27" s="189" t="s">
        <v>73</v>
      </c>
      <c r="H27" s="89"/>
      <c r="I27" s="89"/>
      <c r="J27" s="89"/>
      <c r="K27" s="181"/>
      <c r="L27" s="80">
        <v>0</v>
      </c>
      <c r="M27" s="80">
        <v>0</v>
      </c>
      <c r="N27" s="80">
        <v>7</v>
      </c>
      <c r="O27" s="91">
        <v>9</v>
      </c>
      <c r="P27" s="92">
        <v>0</v>
      </c>
      <c r="Q27" s="93">
        <f>O27+P27</f>
        <v>9</v>
      </c>
      <c r="R27" s="81">
        <f>IFERROR(Q27/N27,"-")</f>
        <v>1.2857142857143</v>
      </c>
      <c r="S27" s="80">
        <v>0</v>
      </c>
      <c r="T27" s="80">
        <v>0</v>
      </c>
      <c r="U27" s="81">
        <f>IFERROR(T27/(Q27),"-")</f>
        <v>0</v>
      </c>
      <c r="V27" s="82"/>
      <c r="W27" s="83">
        <v>1</v>
      </c>
      <c r="X27" s="81">
        <f>IF(Q27=0,"-",W27/Q27)</f>
        <v>0.11111111111111</v>
      </c>
      <c r="Y27" s="186">
        <v>3000</v>
      </c>
      <c r="Z27" s="187">
        <f>IFERROR(Y27/Q27,"-")</f>
        <v>333.33333333333</v>
      </c>
      <c r="AA27" s="187">
        <f>IFERROR(Y27/W27,"-")</f>
        <v>3000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3</v>
      </c>
      <c r="BG27" s="113">
        <f>IF(Q27=0,"",IF(BF27=0,"",(BF27/Q27)))</f>
        <v>0.33333333333333</v>
      </c>
      <c r="BH27" s="112">
        <v>1</v>
      </c>
      <c r="BI27" s="114">
        <f>IFERROR(BH27/BF27,"-")</f>
        <v>0.33333333333333</v>
      </c>
      <c r="BJ27" s="115">
        <v>30000</v>
      </c>
      <c r="BK27" s="116">
        <f>IFERROR(BJ27/BF27,"-")</f>
        <v>10000</v>
      </c>
      <c r="BL27" s="117"/>
      <c r="BM27" s="117"/>
      <c r="BN27" s="117">
        <v>1</v>
      </c>
      <c r="BO27" s="119">
        <v>4</v>
      </c>
      <c r="BP27" s="120">
        <f>IF(Q27=0,"",IF(BO27=0,"",(BO27/Q27)))</f>
        <v>0.44444444444444</v>
      </c>
      <c r="BQ27" s="121">
        <v>1</v>
      </c>
      <c r="BR27" s="122">
        <f>IFERROR(BQ27/BO27,"-")</f>
        <v>0.25</v>
      </c>
      <c r="BS27" s="123">
        <v>3000</v>
      </c>
      <c r="BT27" s="124">
        <f>IFERROR(BS27/BO27,"-")</f>
        <v>750</v>
      </c>
      <c r="BU27" s="125">
        <v>1</v>
      </c>
      <c r="BV27" s="125"/>
      <c r="BW27" s="125"/>
      <c r="BX27" s="126">
        <v>2</v>
      </c>
      <c r="BY27" s="127">
        <f>IF(Q27=0,"",IF(BX27=0,"",(BX27/Q27)))</f>
        <v>0.22222222222222</v>
      </c>
      <c r="BZ27" s="128">
        <v>1</v>
      </c>
      <c r="CA27" s="129">
        <f>IFERROR(BZ27/BX27,"-")</f>
        <v>0.5</v>
      </c>
      <c r="CB27" s="130">
        <v>79000</v>
      </c>
      <c r="CC27" s="131">
        <f>IFERROR(CB27/BX27,"-")</f>
        <v>39500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3000</v>
      </c>
      <c r="CR27" s="141">
        <v>79000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0.73333333333333</v>
      </c>
      <c r="B28" s="189" t="s">
        <v>115</v>
      </c>
      <c r="C28" s="189" t="s">
        <v>58</v>
      </c>
      <c r="D28" s="189"/>
      <c r="E28" s="189" t="s">
        <v>85</v>
      </c>
      <c r="F28" s="189" t="s">
        <v>86</v>
      </c>
      <c r="G28" s="189" t="s">
        <v>116</v>
      </c>
      <c r="H28" s="89" t="s">
        <v>66</v>
      </c>
      <c r="I28" s="89" t="s">
        <v>81</v>
      </c>
      <c r="J28" s="191" t="s">
        <v>82</v>
      </c>
      <c r="K28" s="181">
        <v>150000</v>
      </c>
      <c r="L28" s="80">
        <v>0</v>
      </c>
      <c r="M28" s="80">
        <v>0</v>
      </c>
      <c r="N28" s="80">
        <v>32</v>
      </c>
      <c r="O28" s="91">
        <v>2</v>
      </c>
      <c r="P28" s="92">
        <v>0</v>
      </c>
      <c r="Q28" s="93">
        <f>O28+P28</f>
        <v>2</v>
      </c>
      <c r="R28" s="81">
        <f>IFERROR(Q28/N28,"-")</f>
        <v>0.0625</v>
      </c>
      <c r="S28" s="80">
        <v>0</v>
      </c>
      <c r="T28" s="80">
        <v>1</v>
      </c>
      <c r="U28" s="81">
        <f>IFERROR(T28/(Q28),"-")</f>
        <v>0.5</v>
      </c>
      <c r="V28" s="82">
        <f>IFERROR(K28/SUM(Q28:Q29),"-")</f>
        <v>18750</v>
      </c>
      <c r="W28" s="83">
        <v>1</v>
      </c>
      <c r="X28" s="81">
        <f>IF(Q28=0,"-",W28/Q28)</f>
        <v>0.5</v>
      </c>
      <c r="Y28" s="186">
        <v>85000</v>
      </c>
      <c r="Z28" s="187">
        <f>IFERROR(Y28/Q28,"-")</f>
        <v>42500</v>
      </c>
      <c r="AA28" s="187">
        <f>IFERROR(Y28/W28,"-")</f>
        <v>85000</v>
      </c>
      <c r="AB28" s="181">
        <f>SUM(Y28:Y29)-SUM(K28:K29)</f>
        <v>-40000</v>
      </c>
      <c r="AC28" s="85">
        <f>SUM(Y28:Y29)/SUM(K28:K29)</f>
        <v>0.73333333333333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1</v>
      </c>
      <c r="BQ28" s="121">
        <v>1</v>
      </c>
      <c r="BR28" s="122">
        <f>IFERROR(BQ28/BO28,"-")</f>
        <v>0.5</v>
      </c>
      <c r="BS28" s="123">
        <v>85000</v>
      </c>
      <c r="BT28" s="124">
        <f>IFERROR(BS28/BO28,"-")</f>
        <v>42500</v>
      </c>
      <c r="BU28" s="125"/>
      <c r="BV28" s="125"/>
      <c r="BW28" s="125">
        <v>1</v>
      </c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85000</v>
      </c>
      <c r="CR28" s="141">
        <v>85000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117</v>
      </c>
      <c r="C29" s="189" t="s">
        <v>58</v>
      </c>
      <c r="D29" s="189"/>
      <c r="E29" s="189" t="s">
        <v>85</v>
      </c>
      <c r="F29" s="189" t="s">
        <v>86</v>
      </c>
      <c r="G29" s="189" t="s">
        <v>73</v>
      </c>
      <c r="H29" s="89"/>
      <c r="I29" s="89"/>
      <c r="J29" s="89"/>
      <c r="K29" s="181"/>
      <c r="L29" s="80">
        <v>0</v>
      </c>
      <c r="M29" s="80">
        <v>0</v>
      </c>
      <c r="N29" s="80">
        <v>13</v>
      </c>
      <c r="O29" s="91">
        <v>6</v>
      </c>
      <c r="P29" s="92">
        <v>0</v>
      </c>
      <c r="Q29" s="93">
        <f>O29+P29</f>
        <v>6</v>
      </c>
      <c r="R29" s="81">
        <f>IFERROR(Q29/N29,"-")</f>
        <v>0.46153846153846</v>
      </c>
      <c r="S29" s="80">
        <v>1</v>
      </c>
      <c r="T29" s="80">
        <v>0</v>
      </c>
      <c r="U29" s="81">
        <f>IFERROR(T29/(Q29),"-")</f>
        <v>0</v>
      </c>
      <c r="V29" s="82"/>
      <c r="W29" s="83">
        <v>1</v>
      </c>
      <c r="X29" s="81">
        <f>IF(Q29=0,"-",W29/Q29)</f>
        <v>0.16666666666667</v>
      </c>
      <c r="Y29" s="186">
        <v>25000</v>
      </c>
      <c r="Z29" s="187">
        <f>IFERROR(Y29/Q29,"-")</f>
        <v>4166.6666666667</v>
      </c>
      <c r="AA29" s="187">
        <f>IFERROR(Y29/W29,"-")</f>
        <v>25000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0.16666666666667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2</v>
      </c>
      <c r="BP29" s="120">
        <f>IF(Q29=0,"",IF(BO29=0,"",(BO29/Q29)))</f>
        <v>0.33333333333333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2</v>
      </c>
      <c r="BY29" s="127">
        <f>IF(Q29=0,"",IF(BX29=0,"",(BX29/Q29)))</f>
        <v>0.33333333333333</v>
      </c>
      <c r="BZ29" s="128">
        <v>1</v>
      </c>
      <c r="CA29" s="129">
        <f>IFERROR(BZ29/BX29,"-")</f>
        <v>0.5</v>
      </c>
      <c r="CB29" s="130">
        <v>3000</v>
      </c>
      <c r="CC29" s="131">
        <f>IFERROR(CB29/BX29,"-")</f>
        <v>1500</v>
      </c>
      <c r="CD29" s="132">
        <v>1</v>
      </c>
      <c r="CE29" s="132"/>
      <c r="CF29" s="132"/>
      <c r="CG29" s="133">
        <v>1</v>
      </c>
      <c r="CH29" s="134">
        <f>IF(Q29=0,"",IF(CG29=0,"",(CG29/Q29)))</f>
        <v>0.16666666666667</v>
      </c>
      <c r="CI29" s="135">
        <v>1</v>
      </c>
      <c r="CJ29" s="136">
        <f>IFERROR(CI29/CG29,"-")</f>
        <v>1</v>
      </c>
      <c r="CK29" s="137">
        <v>25000</v>
      </c>
      <c r="CL29" s="138">
        <f>IFERROR(CK29/CG29,"-")</f>
        <v>25000</v>
      </c>
      <c r="CM29" s="139"/>
      <c r="CN29" s="139"/>
      <c r="CO29" s="139">
        <v>1</v>
      </c>
      <c r="CP29" s="140">
        <v>1</v>
      </c>
      <c r="CQ29" s="141">
        <v>25000</v>
      </c>
      <c r="CR29" s="141">
        <v>25000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2.5647058823529</v>
      </c>
      <c r="B30" s="189" t="s">
        <v>118</v>
      </c>
      <c r="C30" s="189" t="s">
        <v>58</v>
      </c>
      <c r="D30" s="189"/>
      <c r="E30" s="189" t="s">
        <v>119</v>
      </c>
      <c r="F30" s="189" t="s">
        <v>120</v>
      </c>
      <c r="G30" s="189" t="s">
        <v>61</v>
      </c>
      <c r="H30" s="89" t="s">
        <v>62</v>
      </c>
      <c r="I30" s="89" t="s">
        <v>121</v>
      </c>
      <c r="J30" s="190" t="s">
        <v>87</v>
      </c>
      <c r="K30" s="181">
        <v>42500</v>
      </c>
      <c r="L30" s="80">
        <v>0</v>
      </c>
      <c r="M30" s="80">
        <v>0</v>
      </c>
      <c r="N30" s="80">
        <v>24</v>
      </c>
      <c r="O30" s="91">
        <v>0</v>
      </c>
      <c r="P30" s="92">
        <v>0</v>
      </c>
      <c r="Q30" s="93">
        <f>O30+P30</f>
        <v>0</v>
      </c>
      <c r="R30" s="81">
        <f>IFERROR(Q30/N30,"-")</f>
        <v>0</v>
      </c>
      <c r="S30" s="80">
        <v>0</v>
      </c>
      <c r="T30" s="80">
        <v>0</v>
      </c>
      <c r="U30" s="81" t="str">
        <f>IFERROR(T30/(Q30),"-")</f>
        <v>-</v>
      </c>
      <c r="V30" s="82">
        <f>IFERROR(K30/SUM(Q30:Q32),"-")</f>
        <v>14166.666666667</v>
      </c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>
        <f>SUM(Y30:Y32)-SUM(K30:K32)</f>
        <v>66500</v>
      </c>
      <c r="AC30" s="85">
        <f>SUM(Y30:Y32)/SUM(K30:K32)</f>
        <v>2.5647058823529</v>
      </c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122</v>
      </c>
      <c r="C31" s="189" t="s">
        <v>58</v>
      </c>
      <c r="D31" s="189"/>
      <c r="E31" s="189" t="s">
        <v>119</v>
      </c>
      <c r="F31" s="189" t="s">
        <v>120</v>
      </c>
      <c r="G31" s="189" t="s">
        <v>61</v>
      </c>
      <c r="H31" s="89" t="s">
        <v>66</v>
      </c>
      <c r="I31" s="89" t="s">
        <v>121</v>
      </c>
      <c r="J31" s="190" t="s">
        <v>87</v>
      </c>
      <c r="K31" s="181"/>
      <c r="L31" s="80">
        <v>0</v>
      </c>
      <c r="M31" s="80">
        <v>0</v>
      </c>
      <c r="N31" s="80">
        <v>16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123</v>
      </c>
      <c r="C32" s="189" t="s">
        <v>58</v>
      </c>
      <c r="D32" s="189"/>
      <c r="E32" s="189" t="s">
        <v>72</v>
      </c>
      <c r="F32" s="189" t="s">
        <v>72</v>
      </c>
      <c r="G32" s="189" t="s">
        <v>73</v>
      </c>
      <c r="H32" s="89" t="s">
        <v>124</v>
      </c>
      <c r="I32" s="89"/>
      <c r="J32" s="89"/>
      <c r="K32" s="181"/>
      <c r="L32" s="80">
        <v>0</v>
      </c>
      <c r="M32" s="80">
        <v>0</v>
      </c>
      <c r="N32" s="80">
        <v>9</v>
      </c>
      <c r="O32" s="91">
        <v>3</v>
      </c>
      <c r="P32" s="92">
        <v>0</v>
      </c>
      <c r="Q32" s="93">
        <f>O32+P32</f>
        <v>3</v>
      </c>
      <c r="R32" s="81">
        <f>IFERROR(Q32/N32,"-")</f>
        <v>0.33333333333333</v>
      </c>
      <c r="S32" s="80">
        <v>0</v>
      </c>
      <c r="T32" s="80">
        <v>0</v>
      </c>
      <c r="U32" s="81">
        <f>IFERROR(T32/(Q32),"-")</f>
        <v>0</v>
      </c>
      <c r="V32" s="82"/>
      <c r="W32" s="83">
        <v>2</v>
      </c>
      <c r="X32" s="81">
        <f>IF(Q32=0,"-",W32/Q32)</f>
        <v>0.66666666666667</v>
      </c>
      <c r="Y32" s="186">
        <v>109000</v>
      </c>
      <c r="Z32" s="187">
        <f>IFERROR(Y32/Q32,"-")</f>
        <v>36333.333333333</v>
      </c>
      <c r="AA32" s="187">
        <f>IFERROR(Y32/W32,"-")</f>
        <v>54500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3</v>
      </c>
      <c r="BP32" s="120">
        <f>IF(Q32=0,"",IF(BO32=0,"",(BO32/Q32)))</f>
        <v>1</v>
      </c>
      <c r="BQ32" s="121">
        <v>3</v>
      </c>
      <c r="BR32" s="122">
        <f>IFERROR(BQ32/BO32,"-")</f>
        <v>1</v>
      </c>
      <c r="BS32" s="123">
        <v>328000</v>
      </c>
      <c r="BT32" s="124">
        <f>IFERROR(BS32/BO32,"-")</f>
        <v>109333.33333333</v>
      </c>
      <c r="BU32" s="125"/>
      <c r="BV32" s="125"/>
      <c r="BW32" s="125">
        <v>3</v>
      </c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109000</v>
      </c>
      <c r="CR32" s="141">
        <v>219000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>
        <f>AC33</f>
        <v>0</v>
      </c>
      <c r="B33" s="189" t="s">
        <v>125</v>
      </c>
      <c r="C33" s="189" t="s">
        <v>58</v>
      </c>
      <c r="D33" s="189"/>
      <c r="E33" s="189" t="s">
        <v>126</v>
      </c>
      <c r="F33" s="189" t="s">
        <v>127</v>
      </c>
      <c r="G33" s="189" t="s">
        <v>61</v>
      </c>
      <c r="H33" s="89" t="s">
        <v>80</v>
      </c>
      <c r="I33" s="89" t="s">
        <v>121</v>
      </c>
      <c r="J33" s="190" t="s">
        <v>128</v>
      </c>
      <c r="K33" s="181">
        <v>16250</v>
      </c>
      <c r="L33" s="80">
        <v>0</v>
      </c>
      <c r="M33" s="80">
        <v>0</v>
      </c>
      <c r="N33" s="80">
        <v>16</v>
      </c>
      <c r="O33" s="91">
        <v>0</v>
      </c>
      <c r="P33" s="92">
        <v>0</v>
      </c>
      <c r="Q33" s="93">
        <f>O33+P33</f>
        <v>0</v>
      </c>
      <c r="R33" s="81">
        <f>IFERROR(Q33/N33,"-")</f>
        <v>0</v>
      </c>
      <c r="S33" s="80">
        <v>0</v>
      </c>
      <c r="T33" s="80">
        <v>0</v>
      </c>
      <c r="U33" s="81" t="str">
        <f>IFERROR(T33/(Q33),"-")</f>
        <v>-</v>
      </c>
      <c r="V33" s="82" t="str">
        <f>IFERROR(K33/SUM(Q33:Q34),"-")</f>
        <v>-</v>
      </c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>
        <f>SUM(Y33:Y34)-SUM(K33:K34)</f>
        <v>-16250</v>
      </c>
      <c r="AC33" s="85">
        <f>SUM(Y33:Y34)/SUM(K33:K34)</f>
        <v>0</v>
      </c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129</v>
      </c>
      <c r="C34" s="189" t="s">
        <v>58</v>
      </c>
      <c r="D34" s="189"/>
      <c r="E34" s="189" t="s">
        <v>126</v>
      </c>
      <c r="F34" s="189" t="s">
        <v>127</v>
      </c>
      <c r="G34" s="189" t="s">
        <v>73</v>
      </c>
      <c r="H34" s="89"/>
      <c r="I34" s="89"/>
      <c r="J34" s="89"/>
      <c r="K34" s="181"/>
      <c r="L34" s="80">
        <v>0</v>
      </c>
      <c r="M34" s="80">
        <v>0</v>
      </c>
      <c r="N34" s="80">
        <v>1</v>
      </c>
      <c r="O34" s="91">
        <v>0</v>
      </c>
      <c r="P34" s="92">
        <v>0</v>
      </c>
      <c r="Q34" s="93">
        <f>O34+P34</f>
        <v>0</v>
      </c>
      <c r="R34" s="81">
        <f>IFERROR(Q34/N34,"-")</f>
        <v>0</v>
      </c>
      <c r="S34" s="80">
        <v>0</v>
      </c>
      <c r="T34" s="80">
        <v>0</v>
      </c>
      <c r="U34" s="81" t="str">
        <f>IFERROR(T34/(Q34),"-")</f>
        <v>-</v>
      </c>
      <c r="V34" s="82"/>
      <c r="W34" s="83">
        <v>0</v>
      </c>
      <c r="X34" s="81" t="str">
        <f>IF(Q34=0,"-",W34/Q34)</f>
        <v>-</v>
      </c>
      <c r="Y34" s="186">
        <v>0</v>
      </c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0</v>
      </c>
      <c r="B35" s="189" t="s">
        <v>130</v>
      </c>
      <c r="C35" s="189" t="s">
        <v>58</v>
      </c>
      <c r="D35" s="189"/>
      <c r="E35" s="189" t="s">
        <v>119</v>
      </c>
      <c r="F35" s="189" t="s">
        <v>127</v>
      </c>
      <c r="G35" s="189" t="s">
        <v>61</v>
      </c>
      <c r="H35" s="89" t="s">
        <v>76</v>
      </c>
      <c r="I35" s="89" t="s">
        <v>121</v>
      </c>
      <c r="J35" s="191" t="s">
        <v>131</v>
      </c>
      <c r="K35" s="181">
        <v>16250</v>
      </c>
      <c r="L35" s="80">
        <v>0</v>
      </c>
      <c r="M35" s="80">
        <v>0</v>
      </c>
      <c r="N35" s="80">
        <v>10</v>
      </c>
      <c r="O35" s="91">
        <v>0</v>
      </c>
      <c r="P35" s="92">
        <v>0</v>
      </c>
      <c r="Q35" s="93">
        <f>O35+P35</f>
        <v>0</v>
      </c>
      <c r="R35" s="81">
        <f>IFERROR(Q35/N35,"-")</f>
        <v>0</v>
      </c>
      <c r="S35" s="80">
        <v>0</v>
      </c>
      <c r="T35" s="80">
        <v>0</v>
      </c>
      <c r="U35" s="81" t="str">
        <f>IFERROR(T35/(Q35),"-")</f>
        <v>-</v>
      </c>
      <c r="V35" s="82" t="str">
        <f>IFERROR(K35/SUM(Q35:Q36),"-")</f>
        <v>-</v>
      </c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>
        <f>SUM(Y35:Y36)-SUM(K35:K36)</f>
        <v>-16250</v>
      </c>
      <c r="AC35" s="85">
        <f>SUM(Y35:Y36)/SUM(K35:K36)</f>
        <v>0</v>
      </c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132</v>
      </c>
      <c r="C36" s="189" t="s">
        <v>58</v>
      </c>
      <c r="D36" s="189"/>
      <c r="E36" s="189" t="s">
        <v>119</v>
      </c>
      <c r="F36" s="189" t="s">
        <v>127</v>
      </c>
      <c r="G36" s="189" t="s">
        <v>73</v>
      </c>
      <c r="H36" s="89"/>
      <c r="I36" s="89"/>
      <c r="J36" s="89"/>
      <c r="K36" s="181"/>
      <c r="L36" s="80">
        <v>0</v>
      </c>
      <c r="M36" s="80">
        <v>0</v>
      </c>
      <c r="N36" s="80">
        <v>0</v>
      </c>
      <c r="O36" s="91">
        <v>0</v>
      </c>
      <c r="P36" s="92">
        <v>0</v>
      </c>
      <c r="Q36" s="93">
        <f>O36+P36</f>
        <v>0</v>
      </c>
      <c r="R36" s="81" t="str">
        <f>IFERROR(Q36/N36,"-")</f>
        <v>-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4.9625</v>
      </c>
      <c r="B37" s="189" t="s">
        <v>133</v>
      </c>
      <c r="C37" s="189" t="s">
        <v>58</v>
      </c>
      <c r="D37" s="189"/>
      <c r="E37" s="189"/>
      <c r="F37" s="189"/>
      <c r="G37" s="189" t="s">
        <v>116</v>
      </c>
      <c r="H37" s="89" t="s">
        <v>134</v>
      </c>
      <c r="I37" s="89" t="s">
        <v>135</v>
      </c>
      <c r="J37" s="89" t="s">
        <v>113</v>
      </c>
      <c r="K37" s="181">
        <v>80000</v>
      </c>
      <c r="L37" s="80">
        <v>0</v>
      </c>
      <c r="M37" s="80">
        <v>0</v>
      </c>
      <c r="N37" s="80">
        <v>74</v>
      </c>
      <c r="O37" s="91">
        <v>0</v>
      </c>
      <c r="P37" s="92">
        <v>0</v>
      </c>
      <c r="Q37" s="93">
        <f>O37+P37</f>
        <v>0</v>
      </c>
      <c r="R37" s="81">
        <f>IFERROR(Q37/N37,"-")</f>
        <v>0</v>
      </c>
      <c r="S37" s="80">
        <v>0</v>
      </c>
      <c r="T37" s="80">
        <v>0</v>
      </c>
      <c r="U37" s="81" t="str">
        <f>IFERROR(T37/(Q37),"-")</f>
        <v>-</v>
      </c>
      <c r="V37" s="82">
        <f>IFERROR(K37/SUM(Q37:Q38),"-")</f>
        <v>26666.666666667</v>
      </c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>
        <f>SUM(Y37:Y38)-SUM(K37:K38)</f>
        <v>317000</v>
      </c>
      <c r="AC37" s="85">
        <f>SUM(Y37:Y38)/SUM(K37:K38)</f>
        <v>4.9625</v>
      </c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136</v>
      </c>
      <c r="C38" s="189" t="s">
        <v>58</v>
      </c>
      <c r="D38" s="189"/>
      <c r="E38" s="189"/>
      <c r="F38" s="189"/>
      <c r="G38" s="189" t="s">
        <v>73</v>
      </c>
      <c r="H38" s="89"/>
      <c r="I38" s="89"/>
      <c r="J38" s="89"/>
      <c r="K38" s="181"/>
      <c r="L38" s="80">
        <v>0</v>
      </c>
      <c r="M38" s="80">
        <v>0</v>
      </c>
      <c r="N38" s="80">
        <v>9</v>
      </c>
      <c r="O38" s="91">
        <v>3</v>
      </c>
      <c r="P38" s="92">
        <v>0</v>
      </c>
      <c r="Q38" s="93">
        <f>O38+P38</f>
        <v>3</v>
      </c>
      <c r="R38" s="81">
        <f>IFERROR(Q38/N38,"-")</f>
        <v>0.33333333333333</v>
      </c>
      <c r="S38" s="80">
        <v>1</v>
      </c>
      <c r="T38" s="80">
        <v>0</v>
      </c>
      <c r="U38" s="81">
        <f>IFERROR(T38/(Q38),"-")</f>
        <v>0</v>
      </c>
      <c r="V38" s="82"/>
      <c r="W38" s="83">
        <v>2</v>
      </c>
      <c r="X38" s="81">
        <f>IF(Q38=0,"-",W38/Q38)</f>
        <v>0.66666666666667</v>
      </c>
      <c r="Y38" s="186">
        <v>397000</v>
      </c>
      <c r="Z38" s="187">
        <f>IFERROR(Y38/Q38,"-")</f>
        <v>132333.33333333</v>
      </c>
      <c r="AA38" s="187">
        <f>IFERROR(Y38/W38,"-")</f>
        <v>198500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1</v>
      </c>
      <c r="BY38" s="127">
        <f>IF(Q38=0,"",IF(BX38=0,"",(BX38/Q38)))</f>
        <v>0.33333333333333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2</v>
      </c>
      <c r="CH38" s="134">
        <f>IF(Q38=0,"",IF(CG38=0,"",(CG38/Q38)))</f>
        <v>0.66666666666667</v>
      </c>
      <c r="CI38" s="135">
        <v>2</v>
      </c>
      <c r="CJ38" s="136">
        <f>IFERROR(CI38/CG38,"-")</f>
        <v>1</v>
      </c>
      <c r="CK38" s="137">
        <v>397000</v>
      </c>
      <c r="CL38" s="138">
        <f>IFERROR(CK38/CG38,"-")</f>
        <v>198500</v>
      </c>
      <c r="CM38" s="139"/>
      <c r="CN38" s="139"/>
      <c r="CO38" s="139">
        <v>2</v>
      </c>
      <c r="CP38" s="140">
        <v>2</v>
      </c>
      <c r="CQ38" s="141">
        <v>397000</v>
      </c>
      <c r="CR38" s="141">
        <v>385000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 t="str">
        <f>AC39</f>
        <v>0</v>
      </c>
      <c r="B39" s="189" t="s">
        <v>137</v>
      </c>
      <c r="C39" s="189" t="s">
        <v>58</v>
      </c>
      <c r="D39" s="189"/>
      <c r="E39" s="189"/>
      <c r="F39" s="189"/>
      <c r="G39" s="189" t="s">
        <v>116</v>
      </c>
      <c r="H39" s="89" t="s">
        <v>138</v>
      </c>
      <c r="I39" s="89" t="s">
        <v>135</v>
      </c>
      <c r="J39" s="191" t="s">
        <v>82</v>
      </c>
      <c r="K39" s="181">
        <v>0</v>
      </c>
      <c r="L39" s="80">
        <v>0</v>
      </c>
      <c r="M39" s="80">
        <v>0</v>
      </c>
      <c r="N39" s="80">
        <v>37</v>
      </c>
      <c r="O39" s="91">
        <v>1</v>
      </c>
      <c r="P39" s="92">
        <v>0</v>
      </c>
      <c r="Q39" s="93">
        <f>O39+P39</f>
        <v>1</v>
      </c>
      <c r="R39" s="81">
        <f>IFERROR(Q39/N39,"-")</f>
        <v>0.027027027027027</v>
      </c>
      <c r="S39" s="80">
        <v>0</v>
      </c>
      <c r="T39" s="80">
        <v>0</v>
      </c>
      <c r="U39" s="81">
        <f>IFERROR(T39/(Q39),"-")</f>
        <v>0</v>
      </c>
      <c r="V39" s="82">
        <f>IFERROR(K39/SUM(Q39:Q40),"-")</f>
        <v>0</v>
      </c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>
        <f>SUM(Y39:Y40)-SUM(K39:K40)</f>
        <v>0</v>
      </c>
      <c r="AC39" s="85" t="str">
        <f>SUM(Y39:Y40)/SUM(K39:K40)</f>
        <v>0</v>
      </c>
      <c r="AD39" s="78"/>
      <c r="AE39" s="94">
        <v>1</v>
      </c>
      <c r="AF39" s="95">
        <f>IF(Q39=0,"",IF(AE39=0,"",(AE39/Q39)))</f>
        <v>1</v>
      </c>
      <c r="AG39" s="94"/>
      <c r="AH39" s="96">
        <f>IFERROR(AG39/AE39,"-")</f>
        <v>0</v>
      </c>
      <c r="AI39" s="97"/>
      <c r="AJ39" s="98">
        <f>IFERROR(AI39/AE39,"-")</f>
        <v>0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139</v>
      </c>
      <c r="C40" s="189" t="s">
        <v>58</v>
      </c>
      <c r="D40" s="189"/>
      <c r="E40" s="189"/>
      <c r="F40" s="189"/>
      <c r="G40" s="189" t="s">
        <v>73</v>
      </c>
      <c r="H40" s="89"/>
      <c r="I40" s="89"/>
      <c r="J40" s="89"/>
      <c r="K40" s="181"/>
      <c r="L40" s="80">
        <v>0</v>
      </c>
      <c r="M40" s="80">
        <v>0</v>
      </c>
      <c r="N40" s="80">
        <v>0</v>
      </c>
      <c r="O40" s="91">
        <v>0</v>
      </c>
      <c r="P40" s="92">
        <v>0</v>
      </c>
      <c r="Q40" s="93">
        <f>O40+P40</f>
        <v>0</v>
      </c>
      <c r="R40" s="81" t="str">
        <f>IFERROR(Q40/N40,"-")</f>
        <v>-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30"/>
      <c r="B41" s="86"/>
      <c r="C41" s="86"/>
      <c r="D41" s="87"/>
      <c r="E41" s="87"/>
      <c r="F41" s="87"/>
      <c r="G41" s="88"/>
      <c r="H41" s="89"/>
      <c r="I41" s="89"/>
      <c r="J41" s="89"/>
      <c r="K41" s="182"/>
      <c r="L41" s="34"/>
      <c r="M41" s="34"/>
      <c r="N41" s="31"/>
      <c r="O41" s="23"/>
      <c r="P41" s="23"/>
      <c r="Q41" s="23"/>
      <c r="R41" s="32"/>
      <c r="S41" s="32"/>
      <c r="T41" s="23"/>
      <c r="U41" s="32"/>
      <c r="V41" s="25"/>
      <c r="W41" s="25"/>
      <c r="X41" s="25"/>
      <c r="Y41" s="188"/>
      <c r="Z41" s="188"/>
      <c r="AA41" s="188"/>
      <c r="AB41" s="188"/>
      <c r="AC41" s="33"/>
      <c r="AD41" s="58"/>
      <c r="AE41" s="62"/>
      <c r="AF41" s="63"/>
      <c r="AG41" s="62"/>
      <c r="AH41" s="66"/>
      <c r="AI41" s="67"/>
      <c r="AJ41" s="68"/>
      <c r="AK41" s="69"/>
      <c r="AL41" s="69"/>
      <c r="AM41" s="69"/>
      <c r="AN41" s="62"/>
      <c r="AO41" s="63"/>
      <c r="AP41" s="62"/>
      <c r="AQ41" s="66"/>
      <c r="AR41" s="67"/>
      <c r="AS41" s="68"/>
      <c r="AT41" s="69"/>
      <c r="AU41" s="69"/>
      <c r="AV41" s="69"/>
      <c r="AW41" s="62"/>
      <c r="AX41" s="63"/>
      <c r="AY41" s="62"/>
      <c r="AZ41" s="66"/>
      <c r="BA41" s="67"/>
      <c r="BB41" s="68"/>
      <c r="BC41" s="69"/>
      <c r="BD41" s="69"/>
      <c r="BE41" s="69"/>
      <c r="BF41" s="62"/>
      <c r="BG41" s="63"/>
      <c r="BH41" s="62"/>
      <c r="BI41" s="66"/>
      <c r="BJ41" s="67"/>
      <c r="BK41" s="68"/>
      <c r="BL41" s="69"/>
      <c r="BM41" s="69"/>
      <c r="BN41" s="69"/>
      <c r="BO41" s="64"/>
      <c r="BP41" s="65"/>
      <c r="BQ41" s="62"/>
      <c r="BR41" s="66"/>
      <c r="BS41" s="67"/>
      <c r="BT41" s="68"/>
      <c r="BU41" s="69"/>
      <c r="BV41" s="69"/>
      <c r="BW41" s="69"/>
      <c r="BX41" s="64"/>
      <c r="BY41" s="65"/>
      <c r="BZ41" s="62"/>
      <c r="CA41" s="66"/>
      <c r="CB41" s="67"/>
      <c r="CC41" s="68"/>
      <c r="CD41" s="69"/>
      <c r="CE41" s="69"/>
      <c r="CF41" s="69"/>
      <c r="CG41" s="64"/>
      <c r="CH41" s="65"/>
      <c r="CI41" s="62"/>
      <c r="CJ41" s="66"/>
      <c r="CK41" s="67"/>
      <c r="CL41" s="68"/>
      <c r="CM41" s="69"/>
      <c r="CN41" s="69"/>
      <c r="CO41" s="69"/>
      <c r="CP41" s="70"/>
      <c r="CQ41" s="67"/>
      <c r="CR41" s="67"/>
      <c r="CS41" s="67"/>
      <c r="CT41" s="71"/>
    </row>
    <row r="42" spans="1:99">
      <c r="A42" s="30"/>
      <c r="B42" s="37"/>
      <c r="C42" s="37"/>
      <c r="D42" s="21"/>
      <c r="E42" s="21"/>
      <c r="F42" s="21"/>
      <c r="G42" s="22"/>
      <c r="H42" s="36"/>
      <c r="I42" s="36"/>
      <c r="J42" s="74"/>
      <c r="K42" s="183"/>
      <c r="L42" s="34"/>
      <c r="M42" s="34"/>
      <c r="N42" s="31"/>
      <c r="O42" s="23"/>
      <c r="P42" s="23"/>
      <c r="Q42" s="23"/>
      <c r="R42" s="32"/>
      <c r="S42" s="32"/>
      <c r="T42" s="23"/>
      <c r="U42" s="32"/>
      <c r="V42" s="25"/>
      <c r="W42" s="25"/>
      <c r="X42" s="25"/>
      <c r="Y42" s="188"/>
      <c r="Z42" s="188"/>
      <c r="AA42" s="188"/>
      <c r="AB42" s="188"/>
      <c r="AC42" s="33"/>
      <c r="AD42" s="60"/>
      <c r="AE42" s="62"/>
      <c r="AF42" s="63"/>
      <c r="AG42" s="62"/>
      <c r="AH42" s="66"/>
      <c r="AI42" s="67"/>
      <c r="AJ42" s="68"/>
      <c r="AK42" s="69"/>
      <c r="AL42" s="69"/>
      <c r="AM42" s="69"/>
      <c r="AN42" s="62"/>
      <c r="AO42" s="63"/>
      <c r="AP42" s="62"/>
      <c r="AQ42" s="66"/>
      <c r="AR42" s="67"/>
      <c r="AS42" s="68"/>
      <c r="AT42" s="69"/>
      <c r="AU42" s="69"/>
      <c r="AV42" s="69"/>
      <c r="AW42" s="62"/>
      <c r="AX42" s="63"/>
      <c r="AY42" s="62"/>
      <c r="AZ42" s="66"/>
      <c r="BA42" s="67"/>
      <c r="BB42" s="68"/>
      <c r="BC42" s="69"/>
      <c r="BD42" s="69"/>
      <c r="BE42" s="69"/>
      <c r="BF42" s="62"/>
      <c r="BG42" s="63"/>
      <c r="BH42" s="62"/>
      <c r="BI42" s="66"/>
      <c r="BJ42" s="67"/>
      <c r="BK42" s="68"/>
      <c r="BL42" s="69"/>
      <c r="BM42" s="69"/>
      <c r="BN42" s="69"/>
      <c r="BO42" s="64"/>
      <c r="BP42" s="65"/>
      <c r="BQ42" s="62"/>
      <c r="BR42" s="66"/>
      <c r="BS42" s="67"/>
      <c r="BT42" s="68"/>
      <c r="BU42" s="69"/>
      <c r="BV42" s="69"/>
      <c r="BW42" s="69"/>
      <c r="BX42" s="64"/>
      <c r="BY42" s="65"/>
      <c r="BZ42" s="62"/>
      <c r="CA42" s="66"/>
      <c r="CB42" s="67"/>
      <c r="CC42" s="68"/>
      <c r="CD42" s="69"/>
      <c r="CE42" s="69"/>
      <c r="CF42" s="69"/>
      <c r="CG42" s="64"/>
      <c r="CH42" s="65"/>
      <c r="CI42" s="62"/>
      <c r="CJ42" s="66"/>
      <c r="CK42" s="67"/>
      <c r="CL42" s="68"/>
      <c r="CM42" s="69"/>
      <c r="CN42" s="69"/>
      <c r="CO42" s="69"/>
      <c r="CP42" s="70"/>
      <c r="CQ42" s="67"/>
      <c r="CR42" s="67"/>
      <c r="CS42" s="67"/>
      <c r="CT42" s="71"/>
    </row>
    <row r="43" spans="1:99">
      <c r="A43" s="19">
        <f>AC43</f>
        <v>0.88693790149893</v>
      </c>
      <c r="B43" s="39"/>
      <c r="C43" s="39"/>
      <c r="D43" s="39"/>
      <c r="E43" s="39"/>
      <c r="F43" s="39"/>
      <c r="G43" s="39"/>
      <c r="H43" s="40" t="s">
        <v>140</v>
      </c>
      <c r="I43" s="40"/>
      <c r="J43" s="40"/>
      <c r="K43" s="184">
        <f>SUM(K6:K42)</f>
        <v>2335000</v>
      </c>
      <c r="L43" s="41">
        <f>SUM(L6:L42)</f>
        <v>0</v>
      </c>
      <c r="M43" s="41">
        <f>SUM(M6:M42)</f>
        <v>0</v>
      </c>
      <c r="N43" s="41">
        <f>SUM(N6:N42)</f>
        <v>1488</v>
      </c>
      <c r="O43" s="41">
        <f>SUM(O6:O42)</f>
        <v>168</v>
      </c>
      <c r="P43" s="41">
        <f>SUM(P6:P42)</f>
        <v>2</v>
      </c>
      <c r="Q43" s="41">
        <f>SUM(Q6:Q42)</f>
        <v>170</v>
      </c>
      <c r="R43" s="42">
        <f>IFERROR(Q43/N43,"-")</f>
        <v>0.11424731182796</v>
      </c>
      <c r="S43" s="77">
        <f>SUM(S6:S42)</f>
        <v>7</v>
      </c>
      <c r="T43" s="77">
        <f>SUM(T6:T42)</f>
        <v>36</v>
      </c>
      <c r="U43" s="42">
        <f>IFERROR(S43/Q43,"-")</f>
        <v>0.041176470588235</v>
      </c>
      <c r="V43" s="43">
        <f>IFERROR(K43/Q43,"-")</f>
        <v>13735.294117647</v>
      </c>
      <c r="W43" s="44">
        <f>SUM(W6:W42)</f>
        <v>31</v>
      </c>
      <c r="X43" s="42">
        <f>IFERROR(W43/Q43,"-")</f>
        <v>0.18235294117647</v>
      </c>
      <c r="Y43" s="184">
        <f>SUM(Y6:Y42)</f>
        <v>2071000</v>
      </c>
      <c r="Z43" s="184">
        <f>IFERROR(Y43/Q43,"-")</f>
        <v>12182.352941176</v>
      </c>
      <c r="AA43" s="184">
        <f>IFERROR(Y43/W43,"-")</f>
        <v>66806.451612903</v>
      </c>
      <c r="AB43" s="184">
        <f>Y43-K43</f>
        <v>-264000</v>
      </c>
      <c r="AC43" s="46">
        <f>Y43/K43</f>
        <v>0.88693790149893</v>
      </c>
      <c r="AD43" s="59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5"/>
    <mergeCell ref="K21:K25"/>
    <mergeCell ref="V21:V25"/>
    <mergeCell ref="AB21:AB25"/>
    <mergeCell ref="AC21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2"/>
    <mergeCell ref="K30:K32"/>
    <mergeCell ref="V30:V32"/>
    <mergeCell ref="AB30:AB32"/>
    <mergeCell ref="AC30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141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0.31666666666667</v>
      </c>
      <c r="B6" s="189" t="s">
        <v>142</v>
      </c>
      <c r="C6" s="189" t="s">
        <v>143</v>
      </c>
      <c r="D6" s="189" t="s">
        <v>144</v>
      </c>
      <c r="E6" s="189" t="s">
        <v>145</v>
      </c>
      <c r="F6" s="189"/>
      <c r="G6" s="189" t="s">
        <v>73</v>
      </c>
      <c r="H6" s="89" t="s">
        <v>146</v>
      </c>
      <c r="I6" s="89" t="s">
        <v>147</v>
      </c>
      <c r="J6" s="190" t="s">
        <v>64</v>
      </c>
      <c r="K6" s="181">
        <v>60000</v>
      </c>
      <c r="L6" s="80">
        <v>0</v>
      </c>
      <c r="M6" s="80">
        <v>0</v>
      </c>
      <c r="N6" s="80">
        <v>67</v>
      </c>
      <c r="O6" s="91">
        <v>28</v>
      </c>
      <c r="P6" s="92">
        <v>1</v>
      </c>
      <c r="Q6" s="93">
        <f>O6+P6</f>
        <v>29</v>
      </c>
      <c r="R6" s="81">
        <f>IFERROR(Q6/N6,"-")</f>
        <v>0.43283582089552</v>
      </c>
      <c r="S6" s="80">
        <v>0</v>
      </c>
      <c r="T6" s="80">
        <v>6</v>
      </c>
      <c r="U6" s="81">
        <f>IFERROR(T6/(Q6),"-")</f>
        <v>0.20689655172414</v>
      </c>
      <c r="V6" s="82">
        <f>IFERROR(K6/SUM(Q6:Q6),"-")</f>
        <v>2068.9655172414</v>
      </c>
      <c r="W6" s="83">
        <v>3</v>
      </c>
      <c r="X6" s="81">
        <f>IF(Q6=0,"-",W6/Q6)</f>
        <v>0.10344827586207</v>
      </c>
      <c r="Y6" s="186">
        <v>19000</v>
      </c>
      <c r="Z6" s="187">
        <f>IFERROR(Y6/Q6,"-")</f>
        <v>655.1724137931</v>
      </c>
      <c r="AA6" s="187">
        <f>IFERROR(Y6/W6,"-")</f>
        <v>6333.3333333333</v>
      </c>
      <c r="AB6" s="181">
        <f>SUM(Y6:Y6)-SUM(K6:K6)</f>
        <v>-41000</v>
      </c>
      <c r="AC6" s="85">
        <f>SUM(Y6:Y6)/SUM(K6:K6)</f>
        <v>0.31666666666667</v>
      </c>
      <c r="AD6" s="78"/>
      <c r="AE6" s="94">
        <v>1</v>
      </c>
      <c r="AF6" s="95">
        <f>IF(Q6=0,"",IF(AE6=0,"",(AE6/Q6)))</f>
        <v>0.03448275862069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5</v>
      </c>
      <c r="AO6" s="101">
        <f>IF(Q6=0,"",IF(AN6=0,"",(AN6/Q6)))</f>
        <v>0.17241379310345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0.068965517241379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10</v>
      </c>
      <c r="BG6" s="113">
        <f>IF(Q6=0,"",IF(BF6=0,"",(BF6/Q6)))</f>
        <v>0.3448275862069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8</v>
      </c>
      <c r="BP6" s="120">
        <f>IF(Q6=0,"",IF(BO6=0,"",(BO6/Q6)))</f>
        <v>0.27586206896552</v>
      </c>
      <c r="BQ6" s="121">
        <v>2</v>
      </c>
      <c r="BR6" s="122">
        <f>IFERROR(BQ6/BO6,"-")</f>
        <v>0.25</v>
      </c>
      <c r="BS6" s="123">
        <v>6000</v>
      </c>
      <c r="BT6" s="124">
        <f>IFERROR(BS6/BO6,"-")</f>
        <v>750</v>
      </c>
      <c r="BU6" s="125">
        <v>2</v>
      </c>
      <c r="BV6" s="125"/>
      <c r="BW6" s="125"/>
      <c r="BX6" s="126">
        <v>3</v>
      </c>
      <c r="BY6" s="127">
        <f>IF(Q6=0,"",IF(BX6=0,"",(BX6/Q6)))</f>
        <v>0.10344827586207</v>
      </c>
      <c r="BZ6" s="128">
        <v>1</v>
      </c>
      <c r="CA6" s="129">
        <f>IFERROR(BZ6/BX6,"-")</f>
        <v>0.33333333333333</v>
      </c>
      <c r="CB6" s="130">
        <v>13000</v>
      </c>
      <c r="CC6" s="131">
        <f>IFERROR(CB6/BX6,"-")</f>
        <v>4333.3333333333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19000</v>
      </c>
      <c r="CR6" s="141">
        <v>13000</v>
      </c>
      <c r="CS6" s="141">
        <v>3000</v>
      </c>
      <c r="CT6" s="142" t="str">
        <f>IF(AND(CR6=0,CS6=0),"",IF(AND(CR6&lt;=100000,CS6&lt;=100000),"",IF(CR6/CQ6&gt;0.7,"男高",IF(CS6/CQ6&gt;0.7,"女高",""))))</f>
        <v/>
      </c>
    </row>
    <row r="7" spans="1:99">
      <c r="A7" s="79">
        <f>AC7</f>
        <v>9.9230769230769</v>
      </c>
      <c r="B7" s="189" t="s">
        <v>148</v>
      </c>
      <c r="C7" s="189" t="s">
        <v>143</v>
      </c>
      <c r="D7" s="189" t="s">
        <v>149</v>
      </c>
      <c r="E7" s="189" t="s">
        <v>150</v>
      </c>
      <c r="F7" s="189"/>
      <c r="G7" s="189" t="s">
        <v>61</v>
      </c>
      <c r="H7" s="89" t="s">
        <v>151</v>
      </c>
      <c r="I7" s="89" t="s">
        <v>152</v>
      </c>
      <c r="J7" s="190" t="s">
        <v>64</v>
      </c>
      <c r="K7" s="181">
        <v>65000</v>
      </c>
      <c r="L7" s="80">
        <v>0</v>
      </c>
      <c r="M7" s="80">
        <v>0</v>
      </c>
      <c r="N7" s="80">
        <v>21</v>
      </c>
      <c r="O7" s="91">
        <v>4</v>
      </c>
      <c r="P7" s="92">
        <v>0</v>
      </c>
      <c r="Q7" s="93">
        <f>O7+P7</f>
        <v>4</v>
      </c>
      <c r="R7" s="81">
        <f>IFERROR(Q7/N7,"-")</f>
        <v>0.19047619047619</v>
      </c>
      <c r="S7" s="80">
        <v>1</v>
      </c>
      <c r="T7" s="80">
        <v>2</v>
      </c>
      <c r="U7" s="81">
        <f>IFERROR(T7/(Q7),"-")</f>
        <v>0.5</v>
      </c>
      <c r="V7" s="82">
        <f>IFERROR(K7/SUM(Q7:Q8),"-")</f>
        <v>8125</v>
      </c>
      <c r="W7" s="83">
        <v>1</v>
      </c>
      <c r="X7" s="81">
        <f>IF(Q7=0,"-",W7/Q7)</f>
        <v>0.25</v>
      </c>
      <c r="Y7" s="186">
        <v>63000</v>
      </c>
      <c r="Z7" s="187">
        <f>IFERROR(Y7/Q7,"-")</f>
        <v>15750</v>
      </c>
      <c r="AA7" s="187">
        <f>IFERROR(Y7/W7,"-")</f>
        <v>63000</v>
      </c>
      <c r="AB7" s="181">
        <f>SUM(Y7:Y8)-SUM(K7:K8)</f>
        <v>580000</v>
      </c>
      <c r="AC7" s="85">
        <f>SUM(Y7:Y8)/SUM(K7:K8)</f>
        <v>9.9230769230769</v>
      </c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>
        <v>1</v>
      </c>
      <c r="BR7" s="122">
        <f>IFERROR(BQ7/BO7,"-")</f>
        <v>1</v>
      </c>
      <c r="BS7" s="123">
        <v>76000</v>
      </c>
      <c r="BT7" s="124">
        <f>IFERROR(BS7/BO7,"-")</f>
        <v>76000</v>
      </c>
      <c r="BU7" s="125"/>
      <c r="BV7" s="125"/>
      <c r="BW7" s="125">
        <v>1</v>
      </c>
      <c r="BX7" s="126">
        <v>2</v>
      </c>
      <c r="BY7" s="127">
        <f>IF(Q7=0,"",IF(BX7=0,"",(BX7/Q7)))</f>
        <v>0.5</v>
      </c>
      <c r="BZ7" s="128">
        <v>1</v>
      </c>
      <c r="CA7" s="129">
        <f>IFERROR(BZ7/BX7,"-")</f>
        <v>0.5</v>
      </c>
      <c r="CB7" s="130">
        <v>10000</v>
      </c>
      <c r="CC7" s="131">
        <f>IFERROR(CB7/BX7,"-")</f>
        <v>5000</v>
      </c>
      <c r="CD7" s="132"/>
      <c r="CE7" s="132">
        <v>1</v>
      </c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63000</v>
      </c>
      <c r="CR7" s="141">
        <v>76000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153</v>
      </c>
      <c r="C8" s="189" t="s">
        <v>143</v>
      </c>
      <c r="D8" s="189"/>
      <c r="E8" s="189"/>
      <c r="F8" s="189"/>
      <c r="G8" s="189" t="s">
        <v>73</v>
      </c>
      <c r="H8" s="89"/>
      <c r="I8" s="89"/>
      <c r="J8" s="89"/>
      <c r="K8" s="181"/>
      <c r="L8" s="80">
        <v>0</v>
      </c>
      <c r="M8" s="80">
        <v>0</v>
      </c>
      <c r="N8" s="80">
        <v>11</v>
      </c>
      <c r="O8" s="91">
        <v>4</v>
      </c>
      <c r="P8" s="92">
        <v>0</v>
      </c>
      <c r="Q8" s="93">
        <f>O8+P8</f>
        <v>4</v>
      </c>
      <c r="R8" s="81">
        <f>IFERROR(Q8/N8,"-")</f>
        <v>0.36363636363636</v>
      </c>
      <c r="S8" s="80">
        <v>1</v>
      </c>
      <c r="T8" s="80">
        <v>0</v>
      </c>
      <c r="U8" s="81">
        <f>IFERROR(T8/(Q8),"-")</f>
        <v>0</v>
      </c>
      <c r="V8" s="82"/>
      <c r="W8" s="83">
        <v>1</v>
      </c>
      <c r="X8" s="81">
        <f>IF(Q8=0,"-",W8/Q8)</f>
        <v>0.25</v>
      </c>
      <c r="Y8" s="186">
        <v>582000</v>
      </c>
      <c r="Z8" s="187">
        <f>IFERROR(Y8/Q8,"-")</f>
        <v>145500</v>
      </c>
      <c r="AA8" s="187">
        <f>IFERROR(Y8/W8,"-")</f>
        <v>582000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0.5</v>
      </c>
      <c r="BZ8" s="128">
        <v>1</v>
      </c>
      <c r="CA8" s="129">
        <f>IFERROR(BZ8/BX8,"-")</f>
        <v>0.5</v>
      </c>
      <c r="CB8" s="130">
        <v>582000</v>
      </c>
      <c r="CC8" s="131">
        <f>IFERROR(CB8/BX8,"-")</f>
        <v>291000</v>
      </c>
      <c r="CD8" s="132"/>
      <c r="CE8" s="132"/>
      <c r="CF8" s="132">
        <v>1</v>
      </c>
      <c r="CG8" s="133">
        <v>1</v>
      </c>
      <c r="CH8" s="134">
        <f>IF(Q8=0,"",IF(CG8=0,"",(CG8/Q8)))</f>
        <v>0.25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1</v>
      </c>
      <c r="CQ8" s="141">
        <v>582000</v>
      </c>
      <c r="CR8" s="141">
        <v>582000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>
        <f>AC9</f>
        <v>9.2363636363636</v>
      </c>
      <c r="B9" s="189" t="s">
        <v>154</v>
      </c>
      <c r="C9" s="189" t="s">
        <v>143</v>
      </c>
      <c r="D9" s="189" t="s">
        <v>155</v>
      </c>
      <c r="E9" s="189" t="s">
        <v>156</v>
      </c>
      <c r="F9" s="189"/>
      <c r="G9" s="189" t="s">
        <v>61</v>
      </c>
      <c r="H9" s="89" t="s">
        <v>157</v>
      </c>
      <c r="I9" s="89" t="s">
        <v>158</v>
      </c>
      <c r="J9" s="89" t="s">
        <v>159</v>
      </c>
      <c r="K9" s="181">
        <v>55000</v>
      </c>
      <c r="L9" s="80">
        <v>0</v>
      </c>
      <c r="M9" s="80">
        <v>0</v>
      </c>
      <c r="N9" s="80">
        <v>41</v>
      </c>
      <c r="O9" s="91">
        <v>11</v>
      </c>
      <c r="P9" s="92">
        <v>0</v>
      </c>
      <c r="Q9" s="93">
        <f>O9+P9</f>
        <v>11</v>
      </c>
      <c r="R9" s="81">
        <f>IFERROR(Q9/N9,"-")</f>
        <v>0.26829268292683</v>
      </c>
      <c r="S9" s="80">
        <v>1</v>
      </c>
      <c r="T9" s="80">
        <v>1</v>
      </c>
      <c r="U9" s="81">
        <f>IFERROR(T9/(Q9),"-")</f>
        <v>0.090909090909091</v>
      </c>
      <c r="V9" s="82">
        <f>IFERROR(K9/SUM(Q9:Q10),"-")</f>
        <v>1833.3333333333</v>
      </c>
      <c r="W9" s="83">
        <v>1</v>
      </c>
      <c r="X9" s="81">
        <f>IF(Q9=0,"-",W9/Q9)</f>
        <v>0.090909090909091</v>
      </c>
      <c r="Y9" s="186">
        <v>225000</v>
      </c>
      <c r="Z9" s="187">
        <f>IFERROR(Y9/Q9,"-")</f>
        <v>20454.545454545</v>
      </c>
      <c r="AA9" s="187">
        <f>IFERROR(Y9/W9,"-")</f>
        <v>225000</v>
      </c>
      <c r="AB9" s="181">
        <f>SUM(Y9:Y10)-SUM(K9:K10)</f>
        <v>453000</v>
      </c>
      <c r="AC9" s="85">
        <f>SUM(Y9:Y10)/SUM(K9:K10)</f>
        <v>9.2363636363636</v>
      </c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7</v>
      </c>
      <c r="AO9" s="101">
        <f>IF(Q9=0,"",IF(AN9=0,"",(AN9/Q9)))</f>
        <v>0.63636363636364</v>
      </c>
      <c r="AP9" s="100">
        <v>1</v>
      </c>
      <c r="AQ9" s="102">
        <f>IFERROR(AP9/AN9,"-")</f>
        <v>0.14285714285714</v>
      </c>
      <c r="AR9" s="103">
        <v>3000</v>
      </c>
      <c r="AS9" s="104">
        <f>IFERROR(AR9/AN9,"-")</f>
        <v>428.57142857143</v>
      </c>
      <c r="AT9" s="105">
        <v>1</v>
      </c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0.090909090909091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0.18181818181818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0.090909090909091</v>
      </c>
      <c r="BZ9" s="128">
        <v>1</v>
      </c>
      <c r="CA9" s="129">
        <f>IFERROR(BZ9/BX9,"-")</f>
        <v>1</v>
      </c>
      <c r="CB9" s="130">
        <v>225000</v>
      </c>
      <c r="CC9" s="131">
        <f>IFERROR(CB9/BX9,"-")</f>
        <v>225000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225000</v>
      </c>
      <c r="CR9" s="141">
        <v>225000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/>
      <c r="B10" s="189" t="s">
        <v>160</v>
      </c>
      <c r="C10" s="189" t="s">
        <v>143</v>
      </c>
      <c r="D10" s="189"/>
      <c r="E10" s="189"/>
      <c r="F10" s="189"/>
      <c r="G10" s="189" t="s">
        <v>73</v>
      </c>
      <c r="H10" s="89"/>
      <c r="I10" s="89"/>
      <c r="J10" s="89"/>
      <c r="K10" s="181"/>
      <c r="L10" s="80">
        <v>0</v>
      </c>
      <c r="M10" s="80">
        <v>0</v>
      </c>
      <c r="N10" s="80">
        <v>51</v>
      </c>
      <c r="O10" s="91">
        <v>19</v>
      </c>
      <c r="P10" s="92">
        <v>0</v>
      </c>
      <c r="Q10" s="93">
        <f>O10+P10</f>
        <v>19</v>
      </c>
      <c r="R10" s="81">
        <f>IFERROR(Q10/N10,"-")</f>
        <v>0.37254901960784</v>
      </c>
      <c r="S10" s="80">
        <v>2</v>
      </c>
      <c r="T10" s="80">
        <v>3</v>
      </c>
      <c r="U10" s="81">
        <f>IFERROR(T10/(Q10),"-")</f>
        <v>0.15789473684211</v>
      </c>
      <c r="V10" s="82"/>
      <c r="W10" s="83">
        <v>3</v>
      </c>
      <c r="X10" s="81">
        <f>IF(Q10=0,"-",W10/Q10)</f>
        <v>0.15789473684211</v>
      </c>
      <c r="Y10" s="186">
        <v>283000</v>
      </c>
      <c r="Z10" s="187">
        <f>IFERROR(Y10/Q10,"-")</f>
        <v>14894.736842105</v>
      </c>
      <c r="AA10" s="187">
        <f>IFERROR(Y10/W10,"-")</f>
        <v>94333.333333333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0.10526315789474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2</v>
      </c>
      <c r="AX10" s="107">
        <f>IF(Q10=0,"",IF(AW10=0,"",(AW10/Q10)))</f>
        <v>0.10526315789474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6</v>
      </c>
      <c r="BG10" s="113">
        <f>IF(Q10=0,"",IF(BF10=0,"",(BF10/Q10)))</f>
        <v>0.31578947368421</v>
      </c>
      <c r="BH10" s="112">
        <v>2</v>
      </c>
      <c r="BI10" s="114">
        <f>IFERROR(BH10/BF10,"-")</f>
        <v>0.33333333333333</v>
      </c>
      <c r="BJ10" s="115">
        <v>104000</v>
      </c>
      <c r="BK10" s="116">
        <f>IFERROR(BJ10/BF10,"-")</f>
        <v>17333.333333333</v>
      </c>
      <c r="BL10" s="117"/>
      <c r="BM10" s="117">
        <v>1</v>
      </c>
      <c r="BN10" s="117">
        <v>1</v>
      </c>
      <c r="BO10" s="119">
        <v>5</v>
      </c>
      <c r="BP10" s="120">
        <f>IF(Q10=0,"",IF(BO10=0,"",(BO10/Q10)))</f>
        <v>0.26315789473684</v>
      </c>
      <c r="BQ10" s="121">
        <v>2</v>
      </c>
      <c r="BR10" s="122">
        <f>IFERROR(BQ10/BO10,"-")</f>
        <v>0.4</v>
      </c>
      <c r="BS10" s="123">
        <v>202000</v>
      </c>
      <c r="BT10" s="124">
        <f>IFERROR(BS10/BO10,"-")</f>
        <v>40400</v>
      </c>
      <c r="BU10" s="125"/>
      <c r="BV10" s="125"/>
      <c r="BW10" s="125">
        <v>2</v>
      </c>
      <c r="BX10" s="126">
        <v>4</v>
      </c>
      <c r="BY10" s="127">
        <f>IF(Q10=0,"",IF(BX10=0,"",(BX10/Q10)))</f>
        <v>0.21052631578947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3</v>
      </c>
      <c r="CQ10" s="141">
        <v>283000</v>
      </c>
      <c r="CR10" s="141">
        <v>137000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0.69333333333333</v>
      </c>
      <c r="B11" s="189" t="s">
        <v>161</v>
      </c>
      <c r="C11" s="189" t="s">
        <v>143</v>
      </c>
      <c r="D11" s="189" t="s">
        <v>162</v>
      </c>
      <c r="E11" s="189" t="s">
        <v>163</v>
      </c>
      <c r="F11" s="189"/>
      <c r="G11" s="189" t="s">
        <v>61</v>
      </c>
      <c r="H11" s="89" t="s">
        <v>164</v>
      </c>
      <c r="I11" s="89" t="s">
        <v>165</v>
      </c>
      <c r="J11" s="89" t="s">
        <v>166</v>
      </c>
      <c r="K11" s="181">
        <v>75000</v>
      </c>
      <c r="L11" s="80">
        <v>0</v>
      </c>
      <c r="M11" s="80">
        <v>0</v>
      </c>
      <c r="N11" s="80">
        <v>117</v>
      </c>
      <c r="O11" s="91">
        <v>14</v>
      </c>
      <c r="P11" s="92">
        <v>1</v>
      </c>
      <c r="Q11" s="93">
        <f>O11+P11</f>
        <v>15</v>
      </c>
      <c r="R11" s="81">
        <f>IFERROR(Q11/N11,"-")</f>
        <v>0.12820512820513</v>
      </c>
      <c r="S11" s="80">
        <v>0</v>
      </c>
      <c r="T11" s="80">
        <v>7</v>
      </c>
      <c r="U11" s="81">
        <f>IFERROR(T11/(Q11),"-")</f>
        <v>0.46666666666667</v>
      </c>
      <c r="V11" s="82">
        <f>IFERROR(K11/SUM(Q11:Q12),"-")</f>
        <v>2142.8571428571</v>
      </c>
      <c r="W11" s="83">
        <v>2</v>
      </c>
      <c r="X11" s="81">
        <f>IF(Q11=0,"-",W11/Q11)</f>
        <v>0.13333333333333</v>
      </c>
      <c r="Y11" s="186">
        <v>14000</v>
      </c>
      <c r="Z11" s="187">
        <f>IFERROR(Y11/Q11,"-")</f>
        <v>933.33333333333</v>
      </c>
      <c r="AA11" s="187">
        <f>IFERROR(Y11/W11,"-")</f>
        <v>7000</v>
      </c>
      <c r="AB11" s="181">
        <f>SUM(Y11:Y12)-SUM(K11:K12)</f>
        <v>-23000</v>
      </c>
      <c r="AC11" s="85">
        <f>SUM(Y11:Y12)/SUM(K11:K12)</f>
        <v>0.69333333333333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5</v>
      </c>
      <c r="AO11" s="101">
        <f>IF(Q11=0,"",IF(AN11=0,"",(AN11/Q11)))</f>
        <v>0.33333333333333</v>
      </c>
      <c r="AP11" s="100">
        <v>1</v>
      </c>
      <c r="AQ11" s="102">
        <f>IFERROR(AP11/AN11,"-")</f>
        <v>0.2</v>
      </c>
      <c r="AR11" s="103">
        <v>9000</v>
      </c>
      <c r="AS11" s="104">
        <f>IFERROR(AR11/AN11,"-")</f>
        <v>1800</v>
      </c>
      <c r="AT11" s="105"/>
      <c r="AU11" s="105"/>
      <c r="AV11" s="105">
        <v>1</v>
      </c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0.2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4</v>
      </c>
      <c r="BP11" s="120">
        <f>IF(Q11=0,"",IF(BO11=0,"",(BO11/Q11)))</f>
        <v>0.26666666666667</v>
      </c>
      <c r="BQ11" s="121">
        <v>1</v>
      </c>
      <c r="BR11" s="122">
        <f>IFERROR(BQ11/BO11,"-")</f>
        <v>0.25</v>
      </c>
      <c r="BS11" s="123">
        <v>5000</v>
      </c>
      <c r="BT11" s="124">
        <f>IFERROR(BS11/BO11,"-")</f>
        <v>1250</v>
      </c>
      <c r="BU11" s="125">
        <v>1</v>
      </c>
      <c r="BV11" s="125"/>
      <c r="BW11" s="125"/>
      <c r="BX11" s="126">
        <v>3</v>
      </c>
      <c r="BY11" s="127">
        <f>IF(Q11=0,"",IF(BX11=0,"",(BX11/Q11)))</f>
        <v>0.2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14000</v>
      </c>
      <c r="CR11" s="141">
        <v>9000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167</v>
      </c>
      <c r="C12" s="189" t="s">
        <v>143</v>
      </c>
      <c r="D12" s="189"/>
      <c r="E12" s="189"/>
      <c r="F12" s="189"/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33</v>
      </c>
      <c r="O12" s="91">
        <v>20</v>
      </c>
      <c r="P12" s="92">
        <v>0</v>
      </c>
      <c r="Q12" s="93">
        <f>O12+P12</f>
        <v>20</v>
      </c>
      <c r="R12" s="81">
        <f>IFERROR(Q12/N12,"-")</f>
        <v>0.60606060606061</v>
      </c>
      <c r="S12" s="80">
        <v>0</v>
      </c>
      <c r="T12" s="80">
        <v>3</v>
      </c>
      <c r="U12" s="81">
        <f>IFERROR(T12/(Q12),"-")</f>
        <v>0.15</v>
      </c>
      <c r="V12" s="82"/>
      <c r="W12" s="83">
        <v>1</v>
      </c>
      <c r="X12" s="81">
        <f>IF(Q12=0,"-",W12/Q12)</f>
        <v>0.05</v>
      </c>
      <c r="Y12" s="186">
        <v>38000</v>
      </c>
      <c r="Z12" s="187">
        <f>IFERROR(Y12/Q12,"-")</f>
        <v>1900</v>
      </c>
      <c r="AA12" s="187">
        <f>IFERROR(Y12/W12,"-")</f>
        <v>38000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0.05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8</v>
      </c>
      <c r="BP12" s="120">
        <f>IF(Q12=0,"",IF(BO12=0,"",(BO12/Q12)))</f>
        <v>0.4</v>
      </c>
      <c r="BQ12" s="121">
        <v>1</v>
      </c>
      <c r="BR12" s="122">
        <f>IFERROR(BQ12/BO12,"-")</f>
        <v>0.125</v>
      </c>
      <c r="BS12" s="123">
        <v>38000</v>
      </c>
      <c r="BT12" s="124">
        <f>IFERROR(BS12/BO12,"-")</f>
        <v>4750</v>
      </c>
      <c r="BU12" s="125"/>
      <c r="BV12" s="125"/>
      <c r="BW12" s="125">
        <v>1</v>
      </c>
      <c r="BX12" s="126">
        <v>6</v>
      </c>
      <c r="BY12" s="127">
        <f>IF(Q12=0,"",IF(BX12=0,"",(BX12/Q12)))</f>
        <v>0.3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3</v>
      </c>
      <c r="CH12" s="134">
        <f>IF(Q12=0,"",IF(CG12=0,"",(CG12/Q12)))</f>
        <v>0.15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38000</v>
      </c>
      <c r="CR12" s="141">
        <v>38000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>
        <f>AC13</f>
        <v>2.8235294117647</v>
      </c>
      <c r="B13" s="189" t="s">
        <v>168</v>
      </c>
      <c r="C13" s="189" t="s">
        <v>143</v>
      </c>
      <c r="D13" s="189" t="s">
        <v>169</v>
      </c>
      <c r="E13" s="189" t="s">
        <v>156</v>
      </c>
      <c r="F13" s="189"/>
      <c r="G13" s="189" t="s">
        <v>61</v>
      </c>
      <c r="H13" s="89" t="s">
        <v>170</v>
      </c>
      <c r="I13" s="89" t="s">
        <v>158</v>
      </c>
      <c r="J13" s="89" t="s">
        <v>171</v>
      </c>
      <c r="K13" s="181">
        <v>85000</v>
      </c>
      <c r="L13" s="80">
        <v>0</v>
      </c>
      <c r="M13" s="80">
        <v>0</v>
      </c>
      <c r="N13" s="80">
        <v>83</v>
      </c>
      <c r="O13" s="91">
        <v>8</v>
      </c>
      <c r="P13" s="92">
        <v>0</v>
      </c>
      <c r="Q13" s="93">
        <f>O13+P13</f>
        <v>8</v>
      </c>
      <c r="R13" s="81">
        <f>IFERROR(Q13/N13,"-")</f>
        <v>0.096385542168675</v>
      </c>
      <c r="S13" s="80">
        <v>1</v>
      </c>
      <c r="T13" s="80">
        <v>2</v>
      </c>
      <c r="U13" s="81">
        <f>IFERROR(T13/(Q13),"-")</f>
        <v>0.25</v>
      </c>
      <c r="V13" s="82">
        <f>IFERROR(K13/SUM(Q13:Q14),"-")</f>
        <v>3035.7142857143</v>
      </c>
      <c r="W13" s="83">
        <v>2</v>
      </c>
      <c r="X13" s="81">
        <f>IF(Q13=0,"-",W13/Q13)</f>
        <v>0.25</v>
      </c>
      <c r="Y13" s="186">
        <v>6000</v>
      </c>
      <c r="Z13" s="187">
        <f>IFERROR(Y13/Q13,"-")</f>
        <v>750</v>
      </c>
      <c r="AA13" s="187">
        <f>IFERROR(Y13/W13,"-")</f>
        <v>3000</v>
      </c>
      <c r="AB13" s="181">
        <f>SUM(Y13:Y14)-SUM(K13:K14)</f>
        <v>155000</v>
      </c>
      <c r="AC13" s="85">
        <f>SUM(Y13:Y14)/SUM(K13:K14)</f>
        <v>2.8235294117647</v>
      </c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2</v>
      </c>
      <c r="AX13" s="107">
        <f>IF(Q13=0,"",IF(AW13=0,"",(AW13/Q13)))</f>
        <v>0.25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3</v>
      </c>
      <c r="BP13" s="120">
        <f>IF(Q13=0,"",IF(BO13=0,"",(BO13/Q13)))</f>
        <v>0.375</v>
      </c>
      <c r="BQ13" s="121">
        <v>1</v>
      </c>
      <c r="BR13" s="122">
        <f>IFERROR(BQ13/BO13,"-")</f>
        <v>0.33333333333333</v>
      </c>
      <c r="BS13" s="123">
        <v>3000</v>
      </c>
      <c r="BT13" s="124">
        <f>IFERROR(BS13/BO13,"-")</f>
        <v>1000</v>
      </c>
      <c r="BU13" s="125">
        <v>1</v>
      </c>
      <c r="BV13" s="125"/>
      <c r="BW13" s="125"/>
      <c r="BX13" s="126">
        <v>2</v>
      </c>
      <c r="BY13" s="127">
        <f>IF(Q13=0,"",IF(BX13=0,"",(BX13/Q13)))</f>
        <v>0.25</v>
      </c>
      <c r="BZ13" s="128">
        <v>1</v>
      </c>
      <c r="CA13" s="129">
        <f>IFERROR(BZ13/BX13,"-")</f>
        <v>0.5</v>
      </c>
      <c r="CB13" s="130">
        <v>3000</v>
      </c>
      <c r="CC13" s="131">
        <f>IFERROR(CB13/BX13,"-")</f>
        <v>1500</v>
      </c>
      <c r="CD13" s="132">
        <v>1</v>
      </c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2</v>
      </c>
      <c r="CQ13" s="141">
        <v>6000</v>
      </c>
      <c r="CR13" s="141">
        <v>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172</v>
      </c>
      <c r="C14" s="189" t="s">
        <v>143</v>
      </c>
      <c r="D14" s="189"/>
      <c r="E14" s="189"/>
      <c r="F14" s="189"/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79</v>
      </c>
      <c r="O14" s="91">
        <v>20</v>
      </c>
      <c r="P14" s="92">
        <v>0</v>
      </c>
      <c r="Q14" s="93">
        <f>O14+P14</f>
        <v>20</v>
      </c>
      <c r="R14" s="81">
        <f>IFERROR(Q14/N14,"-")</f>
        <v>0.25316455696203</v>
      </c>
      <c r="S14" s="80">
        <v>1</v>
      </c>
      <c r="T14" s="80">
        <v>4</v>
      </c>
      <c r="U14" s="81">
        <f>IFERROR(T14/(Q14),"-")</f>
        <v>0.2</v>
      </c>
      <c r="V14" s="82"/>
      <c r="W14" s="83">
        <v>3</v>
      </c>
      <c r="X14" s="81">
        <f>IF(Q14=0,"-",W14/Q14)</f>
        <v>0.15</v>
      </c>
      <c r="Y14" s="186">
        <v>234000</v>
      </c>
      <c r="Z14" s="187">
        <f>IFERROR(Y14/Q14,"-")</f>
        <v>11700</v>
      </c>
      <c r="AA14" s="187">
        <f>IFERROR(Y14/W14,"-")</f>
        <v>78000</v>
      </c>
      <c r="AB14" s="181"/>
      <c r="AC14" s="85"/>
      <c r="AD14" s="78"/>
      <c r="AE14" s="94">
        <v>1</v>
      </c>
      <c r="AF14" s="95">
        <f>IF(Q14=0,"",IF(AE14=0,"",(AE14/Q14)))</f>
        <v>0.05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1</v>
      </c>
      <c r="AO14" s="101">
        <f>IF(Q14=0,"",IF(AN14=0,"",(AN14/Q14)))</f>
        <v>0.05</v>
      </c>
      <c r="AP14" s="100">
        <v>1</v>
      </c>
      <c r="AQ14" s="102">
        <f>IFERROR(AP14/AN14,"-")</f>
        <v>1</v>
      </c>
      <c r="AR14" s="103">
        <v>3000</v>
      </c>
      <c r="AS14" s="104">
        <f>IFERROR(AR14/AN14,"-")</f>
        <v>3000</v>
      </c>
      <c r="AT14" s="105">
        <v>1</v>
      </c>
      <c r="AU14" s="105"/>
      <c r="AV14" s="105"/>
      <c r="AW14" s="106">
        <v>1</v>
      </c>
      <c r="AX14" s="107">
        <f>IF(Q14=0,"",IF(AW14=0,"",(AW14/Q14)))</f>
        <v>0.05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4</v>
      </c>
      <c r="BG14" s="113">
        <f>IF(Q14=0,"",IF(BF14=0,"",(BF14/Q14)))</f>
        <v>0.2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9</v>
      </c>
      <c r="BP14" s="120">
        <f>IF(Q14=0,"",IF(BO14=0,"",(BO14/Q14)))</f>
        <v>0.45</v>
      </c>
      <c r="BQ14" s="121">
        <v>2</v>
      </c>
      <c r="BR14" s="122">
        <f>IFERROR(BQ14/BO14,"-")</f>
        <v>0.22222222222222</v>
      </c>
      <c r="BS14" s="123">
        <v>231000</v>
      </c>
      <c r="BT14" s="124">
        <f>IFERROR(BS14/BO14,"-")</f>
        <v>25666.666666667</v>
      </c>
      <c r="BU14" s="125"/>
      <c r="BV14" s="125">
        <v>1</v>
      </c>
      <c r="BW14" s="125">
        <v>1</v>
      </c>
      <c r="BX14" s="126">
        <v>4</v>
      </c>
      <c r="BY14" s="127">
        <f>IF(Q14=0,"",IF(BX14=0,"",(BX14/Q14)))</f>
        <v>0.2</v>
      </c>
      <c r="BZ14" s="128">
        <v>1</v>
      </c>
      <c r="CA14" s="129">
        <f>IFERROR(BZ14/BX14,"-")</f>
        <v>0.25</v>
      </c>
      <c r="CB14" s="130">
        <v>20000</v>
      </c>
      <c r="CC14" s="131">
        <f>IFERROR(CB14/BX14,"-")</f>
        <v>5000</v>
      </c>
      <c r="CD14" s="132">
        <v>1</v>
      </c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3</v>
      </c>
      <c r="CQ14" s="141">
        <v>234000</v>
      </c>
      <c r="CR14" s="141">
        <v>225000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>
        <f>AC15</f>
        <v>1.16</v>
      </c>
      <c r="B15" s="189" t="s">
        <v>173</v>
      </c>
      <c r="C15" s="189" t="s">
        <v>143</v>
      </c>
      <c r="D15" s="189" t="s">
        <v>169</v>
      </c>
      <c r="E15" s="189" t="s">
        <v>174</v>
      </c>
      <c r="F15" s="189"/>
      <c r="G15" s="189" t="s">
        <v>61</v>
      </c>
      <c r="H15" s="89" t="s">
        <v>175</v>
      </c>
      <c r="I15" s="89" t="s">
        <v>152</v>
      </c>
      <c r="J15" s="89" t="s">
        <v>176</v>
      </c>
      <c r="K15" s="181">
        <v>75000</v>
      </c>
      <c r="L15" s="80">
        <v>0</v>
      </c>
      <c r="M15" s="80">
        <v>0</v>
      </c>
      <c r="N15" s="80">
        <v>66</v>
      </c>
      <c r="O15" s="91">
        <v>6</v>
      </c>
      <c r="P15" s="92">
        <v>0</v>
      </c>
      <c r="Q15" s="93">
        <f>O15+P15</f>
        <v>6</v>
      </c>
      <c r="R15" s="81">
        <f>IFERROR(Q15/N15,"-")</f>
        <v>0.090909090909091</v>
      </c>
      <c r="S15" s="80">
        <v>0</v>
      </c>
      <c r="T15" s="80">
        <v>3</v>
      </c>
      <c r="U15" s="81">
        <f>IFERROR(T15/(Q15),"-")</f>
        <v>0.5</v>
      </c>
      <c r="V15" s="82">
        <f>IFERROR(K15/SUM(Q15:Q16),"-")</f>
        <v>1973.6842105263</v>
      </c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>
        <f>SUM(Y15:Y16)-SUM(K15:K16)</f>
        <v>12000</v>
      </c>
      <c r="AC15" s="85">
        <f>SUM(Y15:Y16)/SUM(K15:K16)</f>
        <v>1.16</v>
      </c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0.16666666666667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3</v>
      </c>
      <c r="BG15" s="113">
        <f>IF(Q15=0,"",IF(BF15=0,"",(BF15/Q15)))</f>
        <v>0.5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</v>
      </c>
      <c r="BP15" s="120">
        <f>IF(Q15=0,"",IF(BO15=0,"",(BO15/Q15)))</f>
        <v>0.16666666666667</v>
      </c>
      <c r="BQ15" s="121">
        <v>1</v>
      </c>
      <c r="BR15" s="122">
        <f>IFERROR(BQ15/BO15,"-")</f>
        <v>1</v>
      </c>
      <c r="BS15" s="123">
        <v>14000</v>
      </c>
      <c r="BT15" s="124">
        <f>IFERROR(BS15/BO15,"-")</f>
        <v>14000</v>
      </c>
      <c r="BU15" s="125"/>
      <c r="BV15" s="125"/>
      <c r="BW15" s="125">
        <v>1</v>
      </c>
      <c r="BX15" s="126">
        <v>1</v>
      </c>
      <c r="BY15" s="127">
        <f>IF(Q15=0,"",IF(BX15=0,"",(BX15/Q15)))</f>
        <v>0.16666666666667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>
        <v>14000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177</v>
      </c>
      <c r="C16" s="189" t="s">
        <v>143</v>
      </c>
      <c r="D16" s="189"/>
      <c r="E16" s="189"/>
      <c r="F16" s="189"/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75</v>
      </c>
      <c r="O16" s="91">
        <v>31</v>
      </c>
      <c r="P16" s="92">
        <v>1</v>
      </c>
      <c r="Q16" s="93">
        <f>O16+P16</f>
        <v>32</v>
      </c>
      <c r="R16" s="81">
        <f>IFERROR(Q16/N16,"-")</f>
        <v>0.42666666666667</v>
      </c>
      <c r="S16" s="80">
        <v>1</v>
      </c>
      <c r="T16" s="80">
        <v>5</v>
      </c>
      <c r="U16" s="81">
        <f>IFERROR(T16/(Q16),"-")</f>
        <v>0.15625</v>
      </c>
      <c r="V16" s="82"/>
      <c r="W16" s="83">
        <v>7</v>
      </c>
      <c r="X16" s="81">
        <f>IF(Q16=0,"-",W16/Q16)</f>
        <v>0.21875</v>
      </c>
      <c r="Y16" s="186">
        <v>87000</v>
      </c>
      <c r="Z16" s="187">
        <f>IFERROR(Y16/Q16,"-")</f>
        <v>2718.75</v>
      </c>
      <c r="AA16" s="187">
        <f>IFERROR(Y16/W16,"-")</f>
        <v>12428.571428571</v>
      </c>
      <c r="AB16" s="181"/>
      <c r="AC16" s="85"/>
      <c r="AD16" s="78"/>
      <c r="AE16" s="94">
        <v>2</v>
      </c>
      <c r="AF16" s="95">
        <f>IF(Q16=0,"",IF(AE16=0,"",(AE16/Q16)))</f>
        <v>0.0625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2</v>
      </c>
      <c r="AO16" s="101">
        <f>IF(Q16=0,"",IF(AN16=0,"",(AN16/Q16)))</f>
        <v>0.0625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5</v>
      </c>
      <c r="BG16" s="113">
        <f>IF(Q16=0,"",IF(BF16=0,"",(BF16/Q16)))</f>
        <v>0.15625</v>
      </c>
      <c r="BH16" s="112">
        <v>1</v>
      </c>
      <c r="BI16" s="114">
        <f>IFERROR(BH16/BF16,"-")</f>
        <v>0.2</v>
      </c>
      <c r="BJ16" s="115">
        <v>5000</v>
      </c>
      <c r="BK16" s="116">
        <f>IFERROR(BJ16/BF16,"-")</f>
        <v>1000</v>
      </c>
      <c r="BL16" s="117">
        <v>1</v>
      </c>
      <c r="BM16" s="117"/>
      <c r="BN16" s="117"/>
      <c r="BO16" s="119">
        <v>18</v>
      </c>
      <c r="BP16" s="120">
        <f>IF(Q16=0,"",IF(BO16=0,"",(BO16/Q16)))</f>
        <v>0.5625</v>
      </c>
      <c r="BQ16" s="121">
        <v>5</v>
      </c>
      <c r="BR16" s="122">
        <f>IFERROR(BQ16/BO16,"-")</f>
        <v>0.27777777777778</v>
      </c>
      <c r="BS16" s="123">
        <v>79000</v>
      </c>
      <c r="BT16" s="124">
        <f>IFERROR(BS16/BO16,"-")</f>
        <v>4388.8888888889</v>
      </c>
      <c r="BU16" s="125">
        <v>2</v>
      </c>
      <c r="BV16" s="125">
        <v>1</v>
      </c>
      <c r="BW16" s="125">
        <v>2</v>
      </c>
      <c r="BX16" s="126">
        <v>3</v>
      </c>
      <c r="BY16" s="127">
        <f>IF(Q16=0,"",IF(BX16=0,"",(BX16/Q16)))</f>
        <v>0.09375</v>
      </c>
      <c r="BZ16" s="128">
        <v>2</v>
      </c>
      <c r="CA16" s="129">
        <f>IFERROR(BZ16/BX16,"-")</f>
        <v>0.66666666666667</v>
      </c>
      <c r="CB16" s="130">
        <v>15000</v>
      </c>
      <c r="CC16" s="131">
        <f>IFERROR(CB16/BX16,"-")</f>
        <v>5000</v>
      </c>
      <c r="CD16" s="132">
        <v>1</v>
      </c>
      <c r="CE16" s="132"/>
      <c r="CF16" s="132">
        <v>1</v>
      </c>
      <c r="CG16" s="133">
        <v>2</v>
      </c>
      <c r="CH16" s="134">
        <f>IF(Q16=0,"",IF(CG16=0,"",(CG16/Q16)))</f>
        <v>0.0625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7</v>
      </c>
      <c r="CQ16" s="141">
        <v>87000</v>
      </c>
      <c r="CR16" s="141">
        <v>40000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1.5714285714286</v>
      </c>
      <c r="B17" s="189" t="s">
        <v>178</v>
      </c>
      <c r="C17" s="189" t="s">
        <v>143</v>
      </c>
      <c r="D17" s="189" t="s">
        <v>179</v>
      </c>
      <c r="E17" s="189" t="s">
        <v>180</v>
      </c>
      <c r="F17" s="189"/>
      <c r="G17" s="189" t="s">
        <v>61</v>
      </c>
      <c r="H17" s="89" t="s">
        <v>181</v>
      </c>
      <c r="I17" s="89" t="s">
        <v>158</v>
      </c>
      <c r="J17" s="89" t="s">
        <v>113</v>
      </c>
      <c r="K17" s="181">
        <v>105000</v>
      </c>
      <c r="L17" s="80">
        <v>0</v>
      </c>
      <c r="M17" s="80">
        <v>0</v>
      </c>
      <c r="N17" s="80">
        <v>11</v>
      </c>
      <c r="O17" s="91">
        <v>4</v>
      </c>
      <c r="P17" s="92">
        <v>0</v>
      </c>
      <c r="Q17" s="93">
        <f>O17+P17</f>
        <v>4</v>
      </c>
      <c r="R17" s="81">
        <f>IFERROR(Q17/N17,"-")</f>
        <v>0.36363636363636</v>
      </c>
      <c r="S17" s="80">
        <v>0</v>
      </c>
      <c r="T17" s="80">
        <v>2</v>
      </c>
      <c r="U17" s="81">
        <f>IFERROR(T17/(Q17),"-")</f>
        <v>0.5</v>
      </c>
      <c r="V17" s="82">
        <f>IFERROR(K17/SUM(Q17:Q18),"-")</f>
        <v>8750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SUM(Y17:Y18)-SUM(K17:K18)</f>
        <v>60000</v>
      </c>
      <c r="AC17" s="85">
        <f>SUM(Y17:Y18)/SUM(K17:K18)</f>
        <v>1.5714285714286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2</v>
      </c>
      <c r="AO17" s="101">
        <f>IF(Q17=0,"",IF(AN17=0,"",(AN17/Q17)))</f>
        <v>0.5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0.5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182</v>
      </c>
      <c r="C18" s="189" t="s">
        <v>143</v>
      </c>
      <c r="D18" s="189"/>
      <c r="E18" s="189"/>
      <c r="F18" s="189"/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20</v>
      </c>
      <c r="O18" s="91">
        <v>8</v>
      </c>
      <c r="P18" s="92">
        <v>0</v>
      </c>
      <c r="Q18" s="93">
        <f>O18+P18</f>
        <v>8</v>
      </c>
      <c r="R18" s="81">
        <f>IFERROR(Q18/N18,"-")</f>
        <v>0.4</v>
      </c>
      <c r="S18" s="80">
        <v>1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0.125</v>
      </c>
      <c r="Y18" s="186">
        <v>165000</v>
      </c>
      <c r="Z18" s="187">
        <f>IFERROR(Y18/Q18,"-")</f>
        <v>20625</v>
      </c>
      <c r="AA18" s="187">
        <f>IFERROR(Y18/W18,"-")</f>
        <v>165000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2</v>
      </c>
      <c r="BG18" s="113">
        <f>IF(Q18=0,"",IF(BF18=0,"",(BF18/Q18)))</f>
        <v>0.25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5</v>
      </c>
      <c r="BP18" s="120">
        <f>IF(Q18=0,"",IF(BO18=0,"",(BO18/Q18)))</f>
        <v>0.625</v>
      </c>
      <c r="BQ18" s="121">
        <v>2</v>
      </c>
      <c r="BR18" s="122">
        <f>IFERROR(BQ18/BO18,"-")</f>
        <v>0.4</v>
      </c>
      <c r="BS18" s="123">
        <v>466500</v>
      </c>
      <c r="BT18" s="124">
        <f>IFERROR(BS18/BO18,"-")</f>
        <v>93300</v>
      </c>
      <c r="BU18" s="125"/>
      <c r="BV18" s="125"/>
      <c r="BW18" s="125">
        <v>2</v>
      </c>
      <c r="BX18" s="126">
        <v>1</v>
      </c>
      <c r="BY18" s="127">
        <f>IF(Q18=0,"",IF(BX18=0,"",(BX18/Q18)))</f>
        <v>0.125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165000</v>
      </c>
      <c r="CR18" s="141">
        <v>301500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>
        <f>AC19</f>
        <v>2.3714285714286</v>
      </c>
      <c r="B19" s="189" t="s">
        <v>183</v>
      </c>
      <c r="C19" s="189" t="s">
        <v>143</v>
      </c>
      <c r="D19" s="189" t="s">
        <v>169</v>
      </c>
      <c r="E19" s="189" t="s">
        <v>184</v>
      </c>
      <c r="F19" s="189"/>
      <c r="G19" s="189" t="s">
        <v>61</v>
      </c>
      <c r="H19" s="89" t="s">
        <v>185</v>
      </c>
      <c r="I19" s="89" t="s">
        <v>186</v>
      </c>
      <c r="J19" s="89" t="s">
        <v>187</v>
      </c>
      <c r="K19" s="181">
        <v>105000</v>
      </c>
      <c r="L19" s="80">
        <v>0</v>
      </c>
      <c r="M19" s="80">
        <v>0</v>
      </c>
      <c r="N19" s="80">
        <v>133</v>
      </c>
      <c r="O19" s="91">
        <v>18</v>
      </c>
      <c r="P19" s="92">
        <v>0</v>
      </c>
      <c r="Q19" s="93">
        <f>O19+P19</f>
        <v>18</v>
      </c>
      <c r="R19" s="81">
        <f>IFERROR(Q19/N19,"-")</f>
        <v>0.13533834586466</v>
      </c>
      <c r="S19" s="80">
        <v>2</v>
      </c>
      <c r="T19" s="80">
        <v>6</v>
      </c>
      <c r="U19" s="81">
        <f>IFERROR(T19/(Q19),"-")</f>
        <v>0.33333333333333</v>
      </c>
      <c r="V19" s="82">
        <f>IFERROR(K19/SUM(Q19:Q20),"-")</f>
        <v>2386.3636363636</v>
      </c>
      <c r="W19" s="83">
        <v>7</v>
      </c>
      <c r="X19" s="81">
        <f>IF(Q19=0,"-",W19/Q19)</f>
        <v>0.38888888888889</v>
      </c>
      <c r="Y19" s="186">
        <v>83000</v>
      </c>
      <c r="Z19" s="187">
        <f>IFERROR(Y19/Q19,"-")</f>
        <v>4611.1111111111</v>
      </c>
      <c r="AA19" s="187">
        <f>IFERROR(Y19/W19,"-")</f>
        <v>11857.142857143</v>
      </c>
      <c r="AB19" s="181">
        <f>SUM(Y19:Y20)-SUM(K19:K20)</f>
        <v>144000</v>
      </c>
      <c r="AC19" s="85">
        <f>SUM(Y19:Y20)/SUM(K19:K20)</f>
        <v>2.3714285714286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0.055555555555556</v>
      </c>
      <c r="AP19" s="100">
        <v>1</v>
      </c>
      <c r="AQ19" s="102">
        <f>IFERROR(AP19/AN19,"-")</f>
        <v>1</v>
      </c>
      <c r="AR19" s="103">
        <v>20000</v>
      </c>
      <c r="AS19" s="104">
        <f>IFERROR(AR19/AN19,"-")</f>
        <v>20000</v>
      </c>
      <c r="AT19" s="105"/>
      <c r="AU19" s="105"/>
      <c r="AV19" s="105">
        <v>1</v>
      </c>
      <c r="AW19" s="106">
        <v>1</v>
      </c>
      <c r="AX19" s="107">
        <f>IF(Q19=0,"",IF(AW19=0,"",(AW19/Q19)))</f>
        <v>0.055555555555556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5</v>
      </c>
      <c r="BG19" s="113">
        <f>IF(Q19=0,"",IF(BF19=0,"",(BF19/Q19)))</f>
        <v>0.27777777777778</v>
      </c>
      <c r="BH19" s="112">
        <v>3</v>
      </c>
      <c r="BI19" s="114">
        <f>IFERROR(BH19/BF19,"-")</f>
        <v>0.6</v>
      </c>
      <c r="BJ19" s="115">
        <v>192000</v>
      </c>
      <c r="BK19" s="116">
        <f>IFERROR(BJ19/BF19,"-")</f>
        <v>38400</v>
      </c>
      <c r="BL19" s="117">
        <v>1</v>
      </c>
      <c r="BM19" s="117">
        <v>1</v>
      </c>
      <c r="BN19" s="117">
        <v>1</v>
      </c>
      <c r="BO19" s="119">
        <v>9</v>
      </c>
      <c r="BP19" s="120">
        <f>IF(Q19=0,"",IF(BO19=0,"",(BO19/Q19)))</f>
        <v>0.5</v>
      </c>
      <c r="BQ19" s="121">
        <v>2</v>
      </c>
      <c r="BR19" s="122">
        <f>IFERROR(BQ19/BO19,"-")</f>
        <v>0.22222222222222</v>
      </c>
      <c r="BS19" s="123">
        <v>36000</v>
      </c>
      <c r="BT19" s="124">
        <f>IFERROR(BS19/BO19,"-")</f>
        <v>4000</v>
      </c>
      <c r="BU19" s="125">
        <v>1</v>
      </c>
      <c r="BV19" s="125"/>
      <c r="BW19" s="125">
        <v>1</v>
      </c>
      <c r="BX19" s="126">
        <v>2</v>
      </c>
      <c r="BY19" s="127">
        <f>IF(Q19=0,"",IF(BX19=0,"",(BX19/Q19)))</f>
        <v>0.11111111111111</v>
      </c>
      <c r="BZ19" s="128">
        <v>2</v>
      </c>
      <c r="CA19" s="129">
        <f>IFERROR(BZ19/BX19,"-")</f>
        <v>1</v>
      </c>
      <c r="CB19" s="130">
        <v>14000</v>
      </c>
      <c r="CC19" s="131">
        <f>IFERROR(CB19/BX19,"-")</f>
        <v>7000</v>
      </c>
      <c r="CD19" s="132">
        <v>1</v>
      </c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7</v>
      </c>
      <c r="CQ19" s="141">
        <v>83000</v>
      </c>
      <c r="CR19" s="141">
        <v>179000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/>
      <c r="B20" s="189" t="s">
        <v>188</v>
      </c>
      <c r="C20" s="189" t="s">
        <v>143</v>
      </c>
      <c r="D20" s="189"/>
      <c r="E20" s="189"/>
      <c r="F20" s="189"/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72</v>
      </c>
      <c r="O20" s="91">
        <v>26</v>
      </c>
      <c r="P20" s="92">
        <v>0</v>
      </c>
      <c r="Q20" s="93">
        <f>O20+P20</f>
        <v>26</v>
      </c>
      <c r="R20" s="81">
        <f>IFERROR(Q20/N20,"-")</f>
        <v>0.36111111111111</v>
      </c>
      <c r="S20" s="80">
        <v>3</v>
      </c>
      <c r="T20" s="80">
        <v>1</v>
      </c>
      <c r="U20" s="81">
        <f>IFERROR(T20/(Q20),"-")</f>
        <v>0.038461538461538</v>
      </c>
      <c r="V20" s="82"/>
      <c r="W20" s="83">
        <v>4</v>
      </c>
      <c r="X20" s="81">
        <f>IF(Q20=0,"-",W20/Q20)</f>
        <v>0.15384615384615</v>
      </c>
      <c r="Y20" s="186">
        <v>166000</v>
      </c>
      <c r="Z20" s="187">
        <f>IFERROR(Y20/Q20,"-")</f>
        <v>6384.6153846154</v>
      </c>
      <c r="AA20" s="187">
        <f>IFERROR(Y20/W20,"-")</f>
        <v>41500</v>
      </c>
      <c r="AB20" s="181"/>
      <c r="AC20" s="85"/>
      <c r="AD20" s="78"/>
      <c r="AE20" s="94">
        <v>1</v>
      </c>
      <c r="AF20" s="95">
        <f>IF(Q20=0,"",IF(AE20=0,"",(AE20/Q20)))</f>
        <v>0.038461538461538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1</v>
      </c>
      <c r="AO20" s="101">
        <f>IF(Q20=0,"",IF(AN20=0,"",(AN20/Q20)))</f>
        <v>0.038461538461538</v>
      </c>
      <c r="AP20" s="100">
        <v>1</v>
      </c>
      <c r="AQ20" s="102">
        <f>IFERROR(AP20/AN20,"-")</f>
        <v>1</v>
      </c>
      <c r="AR20" s="103">
        <v>3000</v>
      </c>
      <c r="AS20" s="104">
        <f>IFERROR(AR20/AN20,"-")</f>
        <v>3000</v>
      </c>
      <c r="AT20" s="105">
        <v>1</v>
      </c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4</v>
      </c>
      <c r="BG20" s="113">
        <f>IF(Q20=0,"",IF(BF20=0,"",(BF20/Q20)))</f>
        <v>0.15384615384615</v>
      </c>
      <c r="BH20" s="112">
        <v>2</v>
      </c>
      <c r="BI20" s="114">
        <f>IFERROR(BH20/BF20,"-")</f>
        <v>0.5</v>
      </c>
      <c r="BJ20" s="115">
        <v>132000</v>
      </c>
      <c r="BK20" s="116">
        <f>IFERROR(BJ20/BF20,"-")</f>
        <v>33000</v>
      </c>
      <c r="BL20" s="117">
        <v>1</v>
      </c>
      <c r="BM20" s="117"/>
      <c r="BN20" s="117">
        <v>1</v>
      </c>
      <c r="BO20" s="119">
        <v>9</v>
      </c>
      <c r="BP20" s="120">
        <f>IF(Q20=0,"",IF(BO20=0,"",(BO20/Q20)))</f>
        <v>0.34615384615385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8</v>
      </c>
      <c r="BY20" s="127">
        <f>IF(Q20=0,"",IF(BX20=0,"",(BX20/Q20)))</f>
        <v>0.30769230769231</v>
      </c>
      <c r="BZ20" s="128">
        <v>3</v>
      </c>
      <c r="CA20" s="129">
        <f>IFERROR(BZ20/BX20,"-")</f>
        <v>0.375</v>
      </c>
      <c r="CB20" s="130">
        <v>46000</v>
      </c>
      <c r="CC20" s="131">
        <f>IFERROR(CB20/BX20,"-")</f>
        <v>5750</v>
      </c>
      <c r="CD20" s="132">
        <v>1</v>
      </c>
      <c r="CE20" s="132"/>
      <c r="CF20" s="132">
        <v>2</v>
      </c>
      <c r="CG20" s="133">
        <v>3</v>
      </c>
      <c r="CH20" s="134">
        <f>IF(Q20=0,"",IF(CG20=0,"",(CG20/Q20)))</f>
        <v>0.11538461538462</v>
      </c>
      <c r="CI20" s="135">
        <v>1</v>
      </c>
      <c r="CJ20" s="136">
        <f>IFERROR(CI20/CG20,"-")</f>
        <v>0.33333333333333</v>
      </c>
      <c r="CK20" s="137">
        <v>3000</v>
      </c>
      <c r="CL20" s="138">
        <f>IFERROR(CK20/CG20,"-")</f>
        <v>1000</v>
      </c>
      <c r="CM20" s="139">
        <v>1</v>
      </c>
      <c r="CN20" s="139"/>
      <c r="CO20" s="139"/>
      <c r="CP20" s="140">
        <v>4</v>
      </c>
      <c r="CQ20" s="141">
        <v>166000</v>
      </c>
      <c r="CR20" s="141">
        <v>127000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30"/>
      <c r="B21" s="86"/>
      <c r="C21" s="86"/>
      <c r="D21" s="87"/>
      <c r="E21" s="87"/>
      <c r="F21" s="87"/>
      <c r="G21" s="88"/>
      <c r="H21" s="89"/>
      <c r="I21" s="89"/>
      <c r="J21" s="89"/>
      <c r="K21" s="182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8"/>
      <c r="Z21" s="188"/>
      <c r="AA21" s="188"/>
      <c r="AB21" s="188"/>
      <c r="AC21" s="33"/>
      <c r="AD21" s="58"/>
      <c r="AE21" s="62"/>
      <c r="AF21" s="63"/>
      <c r="AG21" s="62"/>
      <c r="AH21" s="66"/>
      <c r="AI21" s="67"/>
      <c r="AJ21" s="68"/>
      <c r="AK21" s="69"/>
      <c r="AL21" s="69"/>
      <c r="AM21" s="69"/>
      <c r="AN21" s="62"/>
      <c r="AO21" s="63"/>
      <c r="AP21" s="62"/>
      <c r="AQ21" s="66"/>
      <c r="AR21" s="67"/>
      <c r="AS21" s="68"/>
      <c r="AT21" s="69"/>
      <c r="AU21" s="69"/>
      <c r="AV21" s="69"/>
      <c r="AW21" s="62"/>
      <c r="AX21" s="63"/>
      <c r="AY21" s="62"/>
      <c r="AZ21" s="66"/>
      <c r="BA21" s="67"/>
      <c r="BB21" s="68"/>
      <c r="BC21" s="69"/>
      <c r="BD21" s="69"/>
      <c r="BE21" s="69"/>
      <c r="BF21" s="62"/>
      <c r="BG21" s="63"/>
      <c r="BH21" s="62"/>
      <c r="BI21" s="66"/>
      <c r="BJ21" s="67"/>
      <c r="BK21" s="68"/>
      <c r="BL21" s="69"/>
      <c r="BM21" s="69"/>
      <c r="BN21" s="69"/>
      <c r="BO21" s="64"/>
      <c r="BP21" s="65"/>
      <c r="BQ21" s="62"/>
      <c r="BR21" s="66"/>
      <c r="BS21" s="67"/>
      <c r="BT21" s="68"/>
      <c r="BU21" s="69"/>
      <c r="BV21" s="69"/>
      <c r="BW21" s="69"/>
      <c r="BX21" s="64"/>
      <c r="BY21" s="65"/>
      <c r="BZ21" s="62"/>
      <c r="CA21" s="66"/>
      <c r="CB21" s="67"/>
      <c r="CC21" s="68"/>
      <c r="CD21" s="69"/>
      <c r="CE21" s="69"/>
      <c r="CF21" s="69"/>
      <c r="CG21" s="64"/>
      <c r="CH21" s="65"/>
      <c r="CI21" s="62"/>
      <c r="CJ21" s="66"/>
      <c r="CK21" s="67"/>
      <c r="CL21" s="68"/>
      <c r="CM21" s="69"/>
      <c r="CN21" s="69"/>
      <c r="CO21" s="69"/>
      <c r="CP21" s="70"/>
      <c r="CQ21" s="67"/>
      <c r="CR21" s="67"/>
      <c r="CS21" s="67"/>
      <c r="CT21" s="71"/>
    </row>
    <row r="22" spans="1:99">
      <c r="A22" s="30"/>
      <c r="B22" s="37"/>
      <c r="C22" s="37"/>
      <c r="D22" s="21"/>
      <c r="E22" s="21"/>
      <c r="F22" s="21"/>
      <c r="G22" s="22"/>
      <c r="H22" s="36"/>
      <c r="I22" s="36"/>
      <c r="J22" s="74"/>
      <c r="K22" s="183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8"/>
      <c r="Z22" s="188"/>
      <c r="AA22" s="188"/>
      <c r="AB22" s="188"/>
      <c r="AC22" s="33"/>
      <c r="AD22" s="60"/>
      <c r="AE22" s="62"/>
      <c r="AF22" s="63"/>
      <c r="AG22" s="62"/>
      <c r="AH22" s="66"/>
      <c r="AI22" s="67"/>
      <c r="AJ22" s="68"/>
      <c r="AK22" s="69"/>
      <c r="AL22" s="69"/>
      <c r="AM22" s="69"/>
      <c r="AN22" s="62"/>
      <c r="AO22" s="63"/>
      <c r="AP22" s="62"/>
      <c r="AQ22" s="66"/>
      <c r="AR22" s="67"/>
      <c r="AS22" s="68"/>
      <c r="AT22" s="69"/>
      <c r="AU22" s="69"/>
      <c r="AV22" s="69"/>
      <c r="AW22" s="62"/>
      <c r="AX22" s="63"/>
      <c r="AY22" s="62"/>
      <c r="AZ22" s="66"/>
      <c r="BA22" s="67"/>
      <c r="BB22" s="68"/>
      <c r="BC22" s="69"/>
      <c r="BD22" s="69"/>
      <c r="BE22" s="69"/>
      <c r="BF22" s="62"/>
      <c r="BG22" s="63"/>
      <c r="BH22" s="62"/>
      <c r="BI22" s="66"/>
      <c r="BJ22" s="67"/>
      <c r="BK22" s="68"/>
      <c r="BL22" s="69"/>
      <c r="BM22" s="69"/>
      <c r="BN22" s="69"/>
      <c r="BO22" s="64"/>
      <c r="BP22" s="65"/>
      <c r="BQ22" s="62"/>
      <c r="BR22" s="66"/>
      <c r="BS22" s="67"/>
      <c r="BT22" s="68"/>
      <c r="BU22" s="69"/>
      <c r="BV22" s="69"/>
      <c r="BW22" s="69"/>
      <c r="BX22" s="64"/>
      <c r="BY22" s="65"/>
      <c r="BZ22" s="62"/>
      <c r="CA22" s="66"/>
      <c r="CB22" s="67"/>
      <c r="CC22" s="68"/>
      <c r="CD22" s="69"/>
      <c r="CE22" s="69"/>
      <c r="CF22" s="69"/>
      <c r="CG22" s="64"/>
      <c r="CH22" s="65"/>
      <c r="CI22" s="62"/>
      <c r="CJ22" s="66"/>
      <c r="CK22" s="67"/>
      <c r="CL22" s="68"/>
      <c r="CM22" s="69"/>
      <c r="CN22" s="69"/>
      <c r="CO22" s="69"/>
      <c r="CP22" s="70"/>
      <c r="CQ22" s="67"/>
      <c r="CR22" s="67"/>
      <c r="CS22" s="67"/>
      <c r="CT22" s="71"/>
    </row>
    <row r="23" spans="1:99">
      <c r="A23" s="19">
        <f>AC23</f>
        <v>3.144</v>
      </c>
      <c r="B23" s="39"/>
      <c r="C23" s="39"/>
      <c r="D23" s="39"/>
      <c r="E23" s="39"/>
      <c r="F23" s="39"/>
      <c r="G23" s="39"/>
      <c r="H23" s="40" t="s">
        <v>189</v>
      </c>
      <c r="I23" s="40"/>
      <c r="J23" s="40"/>
      <c r="K23" s="184">
        <f>SUM(K6:K22)</f>
        <v>625000</v>
      </c>
      <c r="L23" s="41">
        <f>SUM(L6:L22)</f>
        <v>0</v>
      </c>
      <c r="M23" s="41">
        <f>SUM(M6:M22)</f>
        <v>0</v>
      </c>
      <c r="N23" s="41">
        <f>SUM(N6:N22)</f>
        <v>880</v>
      </c>
      <c r="O23" s="41">
        <f>SUM(O6:O22)</f>
        <v>221</v>
      </c>
      <c r="P23" s="41">
        <f>SUM(P6:P22)</f>
        <v>3</v>
      </c>
      <c r="Q23" s="41">
        <f>SUM(Q6:Q22)</f>
        <v>224</v>
      </c>
      <c r="R23" s="42">
        <f>IFERROR(Q23/N23,"-")</f>
        <v>0.25454545454545</v>
      </c>
      <c r="S23" s="77">
        <f>SUM(S6:S22)</f>
        <v>14</v>
      </c>
      <c r="T23" s="77">
        <f>SUM(T6:T22)</f>
        <v>45</v>
      </c>
      <c r="U23" s="42">
        <f>IFERROR(S23/Q23,"-")</f>
        <v>0.0625</v>
      </c>
      <c r="V23" s="43">
        <f>IFERROR(K23/Q23,"-")</f>
        <v>2790.1785714286</v>
      </c>
      <c r="W23" s="44">
        <f>SUM(W6:W22)</f>
        <v>36</v>
      </c>
      <c r="X23" s="42">
        <f>IFERROR(W23/Q23,"-")</f>
        <v>0.16071428571429</v>
      </c>
      <c r="Y23" s="184">
        <f>SUM(Y6:Y22)</f>
        <v>1965000</v>
      </c>
      <c r="Z23" s="184">
        <f>IFERROR(Y23/Q23,"-")</f>
        <v>8772.3214285714</v>
      </c>
      <c r="AA23" s="184">
        <f>IFERROR(Y23/W23,"-")</f>
        <v>54583.333333333</v>
      </c>
      <c r="AB23" s="184">
        <f>Y23-K23</f>
        <v>1340000</v>
      </c>
      <c r="AC23" s="46">
        <f>Y23/K23</f>
        <v>3.144</v>
      </c>
      <c r="AD23" s="59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  <mergeCell ref="A7:A8"/>
    <mergeCell ref="K7:K8"/>
    <mergeCell ref="V7:V8"/>
    <mergeCell ref="AB7:AB8"/>
    <mergeCell ref="AC7:AC8"/>
    <mergeCell ref="A9:A10"/>
    <mergeCell ref="K9:K10"/>
    <mergeCell ref="V9:V10"/>
    <mergeCell ref="AB9:AB10"/>
    <mergeCell ref="AC9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0.11891891891892</v>
      </c>
      <c r="B6" s="189" t="s">
        <v>191</v>
      </c>
      <c r="C6" s="189" t="s">
        <v>143</v>
      </c>
      <c r="D6" s="189" t="s">
        <v>155</v>
      </c>
      <c r="E6" s="189" t="s">
        <v>192</v>
      </c>
      <c r="F6" s="189" t="s">
        <v>193</v>
      </c>
      <c r="G6" s="189" t="s">
        <v>194</v>
      </c>
      <c r="H6" s="89" t="s">
        <v>195</v>
      </c>
      <c r="I6" s="89" t="s">
        <v>196</v>
      </c>
      <c r="J6" s="89" t="s">
        <v>197</v>
      </c>
      <c r="K6" s="181">
        <v>185000</v>
      </c>
      <c r="L6" s="80">
        <v>0</v>
      </c>
      <c r="M6" s="80">
        <v>0</v>
      </c>
      <c r="N6" s="80">
        <v>105</v>
      </c>
      <c r="O6" s="91">
        <v>19</v>
      </c>
      <c r="P6" s="92">
        <v>0</v>
      </c>
      <c r="Q6" s="93">
        <f>O6+P6</f>
        <v>19</v>
      </c>
      <c r="R6" s="81">
        <f>IFERROR(Q6/N6,"-")</f>
        <v>0.18095238095238</v>
      </c>
      <c r="S6" s="80">
        <v>0</v>
      </c>
      <c r="T6" s="80">
        <v>5</v>
      </c>
      <c r="U6" s="81">
        <f>IFERROR(T6/(Q6),"-")</f>
        <v>0.26315789473684</v>
      </c>
      <c r="V6" s="82">
        <f>IFERROR(K6/SUM(Q6:Q7),"-")</f>
        <v>1712.962962963</v>
      </c>
      <c r="W6" s="83">
        <v>1</v>
      </c>
      <c r="X6" s="81">
        <f>IF(Q6=0,"-",W6/Q6)</f>
        <v>0.052631578947368</v>
      </c>
      <c r="Y6" s="186">
        <v>4000</v>
      </c>
      <c r="Z6" s="187">
        <f>IFERROR(Y6/Q6,"-")</f>
        <v>210.52631578947</v>
      </c>
      <c r="AA6" s="187">
        <f>IFERROR(Y6/W6,"-")</f>
        <v>4000</v>
      </c>
      <c r="AB6" s="181">
        <f>SUM(Y6:Y7)-SUM(K6:K7)</f>
        <v>-163000</v>
      </c>
      <c r="AC6" s="85">
        <f>SUM(Y6:Y7)/SUM(K6:K7)</f>
        <v>0.11891891891892</v>
      </c>
      <c r="AD6" s="78"/>
      <c r="AE6" s="94">
        <v>5</v>
      </c>
      <c r="AF6" s="95">
        <f>IF(Q6=0,"",IF(AE6=0,"",(AE6/Q6)))</f>
        <v>0.26315789473684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5</v>
      </c>
      <c r="AO6" s="101">
        <f>IF(Q6=0,"",IF(AN6=0,"",(AN6/Q6)))</f>
        <v>0.26315789473684</v>
      </c>
      <c r="AP6" s="100">
        <v>1</v>
      </c>
      <c r="AQ6" s="102">
        <f>IFERROR(AP6/AN6,"-")</f>
        <v>0.2</v>
      </c>
      <c r="AR6" s="103">
        <v>4000</v>
      </c>
      <c r="AS6" s="104">
        <f>IFERROR(AR6/AN6,"-")</f>
        <v>800</v>
      </c>
      <c r="AT6" s="105"/>
      <c r="AU6" s="105">
        <v>1</v>
      </c>
      <c r="AV6" s="105"/>
      <c r="AW6" s="106">
        <v>1</v>
      </c>
      <c r="AX6" s="107">
        <f>IF(Q6=0,"",IF(AW6=0,"",(AW6/Q6)))</f>
        <v>0.052631578947368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0.15789473684211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0.21052631578947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0.052631578947368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4000</v>
      </c>
      <c r="CR6" s="141">
        <v>4000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198</v>
      </c>
      <c r="C7" s="189" t="s">
        <v>143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192</v>
      </c>
      <c r="O7" s="91">
        <v>88</v>
      </c>
      <c r="P7" s="92">
        <v>1</v>
      </c>
      <c r="Q7" s="93">
        <f>O7+P7</f>
        <v>89</v>
      </c>
      <c r="R7" s="81">
        <f>IFERROR(Q7/N7,"-")</f>
        <v>0.46354166666667</v>
      </c>
      <c r="S7" s="80">
        <v>3</v>
      </c>
      <c r="T7" s="80">
        <v>24</v>
      </c>
      <c r="U7" s="81">
        <f>IFERROR(T7/(Q7),"-")</f>
        <v>0.26966292134831</v>
      </c>
      <c r="V7" s="82"/>
      <c r="W7" s="83">
        <v>2</v>
      </c>
      <c r="X7" s="81">
        <f>IF(Q7=0,"-",W7/Q7)</f>
        <v>0.02247191011236</v>
      </c>
      <c r="Y7" s="186">
        <v>18000</v>
      </c>
      <c r="Z7" s="187">
        <f>IFERROR(Y7/Q7,"-")</f>
        <v>202.24719101124</v>
      </c>
      <c r="AA7" s="187">
        <f>IFERROR(Y7/W7,"-")</f>
        <v>9000</v>
      </c>
      <c r="AB7" s="181"/>
      <c r="AC7" s="85"/>
      <c r="AD7" s="78"/>
      <c r="AE7" s="94">
        <v>2</v>
      </c>
      <c r="AF7" s="95">
        <f>IF(Q7=0,"",IF(AE7=0,"",(AE7/Q7)))</f>
        <v>0.02247191011236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17</v>
      </c>
      <c r="AO7" s="101">
        <f>IF(Q7=0,"",IF(AN7=0,"",(AN7/Q7)))</f>
        <v>0.19101123595506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6</v>
      </c>
      <c r="AX7" s="107">
        <f>IF(Q7=0,"",IF(AW7=0,"",(AW7/Q7)))</f>
        <v>0.067415730337079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28</v>
      </c>
      <c r="BG7" s="113">
        <f>IF(Q7=0,"",IF(BF7=0,"",(BF7/Q7)))</f>
        <v>0.31460674157303</v>
      </c>
      <c r="BH7" s="112">
        <v>1</v>
      </c>
      <c r="BI7" s="114">
        <f>IFERROR(BH7/BF7,"-")</f>
        <v>0.035714285714286</v>
      </c>
      <c r="BJ7" s="115">
        <v>15000</v>
      </c>
      <c r="BK7" s="116">
        <f>IFERROR(BJ7/BF7,"-")</f>
        <v>535.71428571429</v>
      </c>
      <c r="BL7" s="117"/>
      <c r="BM7" s="117"/>
      <c r="BN7" s="117">
        <v>1</v>
      </c>
      <c r="BO7" s="119">
        <v>24</v>
      </c>
      <c r="BP7" s="120">
        <f>IF(Q7=0,"",IF(BO7=0,"",(BO7/Q7)))</f>
        <v>0.26966292134831</v>
      </c>
      <c r="BQ7" s="121">
        <v>2</v>
      </c>
      <c r="BR7" s="122">
        <f>IFERROR(BQ7/BO7,"-")</f>
        <v>0.083333333333333</v>
      </c>
      <c r="BS7" s="123">
        <v>139000</v>
      </c>
      <c r="BT7" s="124">
        <f>IFERROR(BS7/BO7,"-")</f>
        <v>5791.6666666667</v>
      </c>
      <c r="BU7" s="125">
        <v>1</v>
      </c>
      <c r="BV7" s="125"/>
      <c r="BW7" s="125">
        <v>1</v>
      </c>
      <c r="BX7" s="126">
        <v>10</v>
      </c>
      <c r="BY7" s="127">
        <f>IF(Q7=0,"",IF(BX7=0,"",(BX7/Q7)))</f>
        <v>0.1123595505618</v>
      </c>
      <c r="BZ7" s="128">
        <v>1</v>
      </c>
      <c r="CA7" s="129">
        <f>IFERROR(BZ7/BX7,"-")</f>
        <v>0.1</v>
      </c>
      <c r="CB7" s="130">
        <v>437000</v>
      </c>
      <c r="CC7" s="131">
        <f>IFERROR(CB7/BX7,"-")</f>
        <v>43700</v>
      </c>
      <c r="CD7" s="132"/>
      <c r="CE7" s="132"/>
      <c r="CF7" s="132">
        <v>1</v>
      </c>
      <c r="CG7" s="133">
        <v>2</v>
      </c>
      <c r="CH7" s="134">
        <f>IF(Q7=0,"",IF(CG7=0,"",(CG7/Q7)))</f>
        <v>0.02247191011236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18000</v>
      </c>
      <c r="CR7" s="141">
        <v>437000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0.11891891891892</v>
      </c>
      <c r="B10" s="39"/>
      <c r="C10" s="39"/>
      <c r="D10" s="39"/>
      <c r="E10" s="39"/>
      <c r="F10" s="39"/>
      <c r="G10" s="39"/>
      <c r="H10" s="40" t="s">
        <v>199</v>
      </c>
      <c r="I10" s="40"/>
      <c r="J10" s="40"/>
      <c r="K10" s="184">
        <f>SUM(K6:K9)</f>
        <v>185000</v>
      </c>
      <c r="L10" s="41">
        <f>SUM(L6:L9)</f>
        <v>0</v>
      </c>
      <c r="M10" s="41">
        <f>SUM(M6:M9)</f>
        <v>0</v>
      </c>
      <c r="N10" s="41">
        <f>SUM(N6:N9)</f>
        <v>297</v>
      </c>
      <c r="O10" s="41">
        <f>SUM(O6:O9)</f>
        <v>107</v>
      </c>
      <c r="P10" s="41">
        <f>SUM(P6:P9)</f>
        <v>1</v>
      </c>
      <c r="Q10" s="41">
        <f>SUM(Q6:Q9)</f>
        <v>108</v>
      </c>
      <c r="R10" s="42">
        <f>IFERROR(Q10/N10,"-")</f>
        <v>0.36363636363636</v>
      </c>
      <c r="S10" s="77">
        <f>SUM(S6:S9)</f>
        <v>3</v>
      </c>
      <c r="T10" s="77">
        <f>SUM(T6:T9)</f>
        <v>29</v>
      </c>
      <c r="U10" s="42">
        <f>IFERROR(S10/Q10,"-")</f>
        <v>0.027777777777778</v>
      </c>
      <c r="V10" s="43">
        <f>IFERROR(K10/Q10,"-")</f>
        <v>1712.962962963</v>
      </c>
      <c r="W10" s="44">
        <f>SUM(W6:W9)</f>
        <v>3</v>
      </c>
      <c r="X10" s="42">
        <f>IFERROR(W10/Q10,"-")</f>
        <v>0.027777777777778</v>
      </c>
      <c r="Y10" s="184">
        <f>SUM(Y6:Y9)</f>
        <v>22000</v>
      </c>
      <c r="Z10" s="184">
        <f>IFERROR(Y10/Q10,"-")</f>
        <v>203.7037037037</v>
      </c>
      <c r="AA10" s="184">
        <f>IFERROR(Y10/W10,"-")</f>
        <v>7333.3333333333</v>
      </c>
      <c r="AB10" s="184">
        <f>Y10-K10</f>
        <v>-163000</v>
      </c>
      <c r="AC10" s="46">
        <f>Y10/K10</f>
        <v>0.11891891891892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200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201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202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203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204</v>
      </c>
      <c r="C6" s="189" t="s">
        <v>205</v>
      </c>
      <c r="D6" s="189" t="s">
        <v>206</v>
      </c>
      <c r="E6" s="189" t="s">
        <v>207</v>
      </c>
      <c r="F6" s="89" t="s">
        <v>208</v>
      </c>
      <c r="G6" s="89" t="s">
        <v>209</v>
      </c>
      <c r="H6" s="181">
        <v>0</v>
      </c>
      <c r="I6" s="84">
        <v>3000</v>
      </c>
      <c r="J6" s="80">
        <v>0</v>
      </c>
      <c r="K6" s="80">
        <v>0</v>
      </c>
      <c r="L6" s="80">
        <v>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210</v>
      </c>
      <c r="C7" s="189" t="s">
        <v>205</v>
      </c>
      <c r="D7" s="189" t="s">
        <v>211</v>
      </c>
      <c r="E7" s="189">
        <v>25</v>
      </c>
      <c r="F7" s="89" t="s">
        <v>212</v>
      </c>
      <c r="G7" s="89" t="s">
        <v>209</v>
      </c>
      <c r="H7" s="181">
        <v>0</v>
      </c>
      <c r="I7" s="84">
        <v>2800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2.6410256410256</v>
      </c>
      <c r="B8" s="189" t="s">
        <v>213</v>
      </c>
      <c r="C8" s="189" t="s">
        <v>214</v>
      </c>
      <c r="D8" s="189" t="s">
        <v>206</v>
      </c>
      <c r="E8" s="189" t="s">
        <v>215</v>
      </c>
      <c r="F8" s="89" t="s">
        <v>216</v>
      </c>
      <c r="G8" s="89" t="s">
        <v>209</v>
      </c>
      <c r="H8" s="181">
        <v>429000</v>
      </c>
      <c r="I8" s="84">
        <v>1500</v>
      </c>
      <c r="J8" s="80">
        <v>0</v>
      </c>
      <c r="K8" s="80">
        <v>0</v>
      </c>
      <c r="L8" s="80">
        <v>1846</v>
      </c>
      <c r="M8" s="93">
        <v>286</v>
      </c>
      <c r="N8" s="144">
        <v>214</v>
      </c>
      <c r="O8" s="81">
        <f>IFERROR(M8/L8,"-")</f>
        <v>0.15492957746479</v>
      </c>
      <c r="P8" s="80">
        <v>1</v>
      </c>
      <c r="Q8" s="80">
        <v>110</v>
      </c>
      <c r="R8" s="81">
        <f>IFERROR(P8/M8,"-")</f>
        <v>0.0034965034965035</v>
      </c>
      <c r="S8" s="82">
        <f>IFERROR(H8/SUM(M8:M8),"-")</f>
        <v>1500</v>
      </c>
      <c r="T8" s="83">
        <v>28</v>
      </c>
      <c r="U8" s="81">
        <f>IF(M8=0,"-",T8/M8)</f>
        <v>0.097902097902098</v>
      </c>
      <c r="V8" s="186">
        <v>1133000</v>
      </c>
      <c r="W8" s="187">
        <f>IFERROR(V8/M8,"-")</f>
        <v>3961.5384615385</v>
      </c>
      <c r="X8" s="187">
        <f>IFERROR(V8/T8,"-")</f>
        <v>40464.285714286</v>
      </c>
      <c r="Y8" s="181">
        <f>SUM(V8:V8)-SUM(H8:H8)</f>
        <v>704000</v>
      </c>
      <c r="Z8" s="85">
        <f>SUM(V8:V8)/SUM(H8:H8)</f>
        <v>2.6410256410256</v>
      </c>
      <c r="AA8" s="78"/>
      <c r="AB8" s="94">
        <v>72</v>
      </c>
      <c r="AC8" s="95">
        <f>IF(M8=0,"",IF(AB8=0,"",(AB8/M8)))</f>
        <v>0.25174825174825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>
        <v>48</v>
      </c>
      <c r="AL8" s="101">
        <f>IF(M8=0,"",IF(AK8=0,"",(AK8/M8)))</f>
        <v>0.16783216783217</v>
      </c>
      <c r="AM8" s="100">
        <v>1</v>
      </c>
      <c r="AN8" s="102">
        <f>IFERROR(AM8/AK8,"-")</f>
        <v>0.020833333333333</v>
      </c>
      <c r="AO8" s="103">
        <v>2000</v>
      </c>
      <c r="AP8" s="104">
        <f>IFERROR(AO8/AK8,"-")</f>
        <v>41.666666666667</v>
      </c>
      <c r="AQ8" s="105">
        <v>1</v>
      </c>
      <c r="AR8" s="105"/>
      <c r="AS8" s="105"/>
      <c r="AT8" s="106">
        <v>25</v>
      </c>
      <c r="AU8" s="107" t="str">
        <f>IF(M8=0,"",IF(AW8=0,"",(AW8/M8)))</f>
        <v>0</v>
      </c>
      <c r="AV8" s="106">
        <v>3</v>
      </c>
      <c r="AW8" s="108" t="str">
        <f>IFERROR(AY8/AW8,"-")</f>
        <v>-</v>
      </c>
      <c r="AX8" s="109">
        <v>385000</v>
      </c>
      <c r="AY8" s="110" t="str">
        <f>IFERROR(BA8/AW8,"-")</f>
        <v>-</v>
      </c>
      <c r="AZ8" s="111"/>
      <c r="BA8" s="111">
        <v>2</v>
      </c>
      <c r="BB8" s="111">
        <v>1</v>
      </c>
      <c r="BC8" s="112">
        <v>66</v>
      </c>
      <c r="BD8" s="113">
        <f>IF(M8=0,"",IF(BC8=0,"",(BC8/M8)))</f>
        <v>0.23076923076923</v>
      </c>
      <c r="BE8" s="112">
        <v>8</v>
      </c>
      <c r="BF8" s="114">
        <f>IFERROR(BE8/BC8,"-")</f>
        <v>0.12121212121212</v>
      </c>
      <c r="BG8" s="115">
        <v>57000</v>
      </c>
      <c r="BH8" s="116">
        <f>IFERROR(BG8/BC8,"-")</f>
        <v>863.63636363636</v>
      </c>
      <c r="BI8" s="117">
        <v>5</v>
      </c>
      <c r="BJ8" s="117">
        <v>2</v>
      </c>
      <c r="BK8" s="117">
        <v>47</v>
      </c>
      <c r="BL8" s="119"/>
      <c r="BM8" s="120">
        <f>IF(M8=0,"",IF(BK8=0,"",(BK8/M8)))</f>
        <v>0.16433566433566</v>
      </c>
      <c r="BN8" s="121">
        <v>9</v>
      </c>
      <c r="BO8" s="122">
        <f>IFERROR(BN8/BK8,"-")</f>
        <v>0.19148936170213</v>
      </c>
      <c r="BP8" s="123">
        <v>231000</v>
      </c>
      <c r="BQ8" s="124">
        <f>IFERROR(BP8/BK8,"-")</f>
        <v>4914.8936170213</v>
      </c>
      <c r="BR8" s="125">
        <v>3</v>
      </c>
      <c r="BS8" s="125">
        <v>2</v>
      </c>
      <c r="BT8" s="125">
        <v>4</v>
      </c>
      <c r="BU8" s="126">
        <v>23</v>
      </c>
      <c r="BV8" s="127">
        <f>IF(M8=0,"",IF(BU8=0,"",(BU8/M8)))</f>
        <v>0.08041958041958</v>
      </c>
      <c r="BW8" s="128">
        <v>6</v>
      </c>
      <c r="BX8" s="129">
        <f>IFERROR(BW8/BU8,"-")</f>
        <v>0.26086956521739</v>
      </c>
      <c r="BY8" s="130">
        <v>313000</v>
      </c>
      <c r="BZ8" s="131">
        <f>IFERROR(BY8/BU8,"-")</f>
        <v>13608.695652174</v>
      </c>
      <c r="CA8" s="132"/>
      <c r="CB8" s="132">
        <v>1</v>
      </c>
      <c r="CC8" s="132">
        <v>5</v>
      </c>
      <c r="CD8" s="133">
        <v>5</v>
      </c>
      <c r="CE8" s="134">
        <f>IF(M8=0,"",IF(CD8=0,"",(CD8/M8)))</f>
        <v>0.017482517482517</v>
      </c>
      <c r="CF8" s="135">
        <v>1</v>
      </c>
      <c r="CG8" s="136">
        <f>IFERROR(CF8/CD8,"-")</f>
        <v>0.2</v>
      </c>
      <c r="CH8" s="137">
        <v>145000</v>
      </c>
      <c r="CI8" s="138">
        <f>IFERROR(CH8/CD8,"-")</f>
        <v>29000</v>
      </c>
      <c r="CJ8" s="139"/>
      <c r="CK8" s="139"/>
      <c r="CL8" s="139">
        <v>1</v>
      </c>
      <c r="CM8" s="140">
        <v>28</v>
      </c>
      <c r="CN8" s="141">
        <v>1133000</v>
      </c>
      <c r="CO8" s="141">
        <v>369000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217</v>
      </c>
      <c r="C9" s="189" t="s">
        <v>214</v>
      </c>
      <c r="D9" s="189" t="s">
        <v>206</v>
      </c>
      <c r="E9" s="189" t="s">
        <v>218</v>
      </c>
      <c r="F9" s="89" t="s">
        <v>219</v>
      </c>
      <c r="G9" s="89" t="s">
        <v>209</v>
      </c>
      <c r="H9" s="181">
        <v>0</v>
      </c>
      <c r="I9" s="84">
        <v>1500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>
        <f>Z10</f>
        <v>0</v>
      </c>
      <c r="B10" s="189" t="s">
        <v>220</v>
      </c>
      <c r="C10" s="189"/>
      <c r="D10" s="189" t="s">
        <v>221</v>
      </c>
      <c r="E10" s="189" t="s">
        <v>222</v>
      </c>
      <c r="F10" s="89" t="s">
        <v>223</v>
      </c>
      <c r="G10" s="89" t="s">
        <v>209</v>
      </c>
      <c r="H10" s="181">
        <v>2500</v>
      </c>
      <c r="I10" s="84">
        <v>2500</v>
      </c>
      <c r="J10" s="80">
        <v>0</v>
      </c>
      <c r="K10" s="80">
        <v>0</v>
      </c>
      <c r="L10" s="80">
        <v>791</v>
      </c>
      <c r="M10" s="93">
        <v>1</v>
      </c>
      <c r="N10" s="144">
        <v>1</v>
      </c>
      <c r="O10" s="81">
        <f>IFERROR(M10/L10,"-")</f>
        <v>0.0012642225031606</v>
      </c>
      <c r="P10" s="80">
        <v>0</v>
      </c>
      <c r="Q10" s="80">
        <v>1</v>
      </c>
      <c r="R10" s="81">
        <f>IFERROR(P10/M10,"-")</f>
        <v>0</v>
      </c>
      <c r="S10" s="82">
        <f>IFERROR(H10/SUM(M10:M10),"-")</f>
        <v>2500</v>
      </c>
      <c r="T10" s="83">
        <v>0</v>
      </c>
      <c r="U10" s="81">
        <f>IF(M10=0,"-",T10/M10)</f>
        <v>0</v>
      </c>
      <c r="V10" s="186"/>
      <c r="W10" s="187">
        <f>IFERROR(V10/M10,"-")</f>
        <v>0</v>
      </c>
      <c r="X10" s="187" t="str">
        <f>IFERROR(V10/T10,"-")</f>
        <v>-</v>
      </c>
      <c r="Y10" s="181">
        <f>SUM(V10:V10)-SUM(H10:H10)</f>
        <v>-2500</v>
      </c>
      <c r="Z10" s="85">
        <f>SUM(V10:V10)/SUM(H10:H10)</f>
        <v>0</v>
      </c>
      <c r="AA10" s="78"/>
      <c r="AB10" s="94"/>
      <c r="AC10" s="95">
        <f>IF(M10=0,"",IF(AB10=0,"",(AB10/M10)))</f>
        <v>0</v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>
        <v>1</v>
      </c>
      <c r="AL10" s="101">
        <f>IF(M10=0,"",IF(AK10=0,"",(AK10/M10)))</f>
        <v>1</v>
      </c>
      <c r="AM10" s="100"/>
      <c r="AN10" s="102">
        <f>IFERROR(AM10/AK10,"-")</f>
        <v>0</v>
      </c>
      <c r="AO10" s="103"/>
      <c r="AP10" s="104">
        <f>IFERROR(AO10/AK10,"-")</f>
        <v>0</v>
      </c>
      <c r="AQ10" s="105"/>
      <c r="AR10" s="105"/>
      <c r="AS10" s="105"/>
      <c r="AT10" s="106"/>
      <c r="AU10" s="107" t="str">
        <f>IF(M10=0,"",IF(AW10=0,"",(AW10/M10)))</f>
        <v>0</v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>
        <f>IF(M10=0,"",IF(BC10=0,"",(BC10/M10)))</f>
        <v>0</v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>
        <f>IF(M10=0,"",IF(BK10=0,"",(BK10/M10)))</f>
        <v>0</v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>
        <f>IF(M10=0,"",IF(BU10=0,"",(BU10/M10)))</f>
        <v>0</v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>
        <f>IF(M10=0,"",IF(CD10=0,"",(CD10/M10)))</f>
        <v>0</v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79" t="str">
        <f>Z11</f>
        <v>0</v>
      </c>
      <c r="B11" s="189" t="s">
        <v>224</v>
      </c>
      <c r="C11" s="189" t="s">
        <v>225</v>
      </c>
      <c r="D11" s="189"/>
      <c r="E11" s="189" t="s">
        <v>226</v>
      </c>
      <c r="F11" s="89" t="s">
        <v>227</v>
      </c>
      <c r="G11" s="89" t="s">
        <v>209</v>
      </c>
      <c r="H11" s="181">
        <v>0</v>
      </c>
      <c r="I11" s="84"/>
      <c r="J11" s="80">
        <v>0</v>
      </c>
      <c r="K11" s="80">
        <v>0</v>
      </c>
      <c r="L11" s="80">
        <v>0</v>
      </c>
      <c r="M11" s="93">
        <v>31</v>
      </c>
      <c r="N11" s="144">
        <v>31</v>
      </c>
      <c r="O11" s="81" t="str">
        <f>IFERROR(M11/L11,"-")</f>
        <v>-</v>
      </c>
      <c r="P11" s="80">
        <v>1</v>
      </c>
      <c r="Q11" s="80">
        <v>12</v>
      </c>
      <c r="R11" s="81">
        <f>IFERROR(P11/M11,"-")</f>
        <v>0.032258064516129</v>
      </c>
      <c r="S11" s="82">
        <f>IFERROR(H11/SUM(M11:M11),"-")</f>
        <v>0</v>
      </c>
      <c r="T11" s="83">
        <v>5</v>
      </c>
      <c r="U11" s="81">
        <f>IF(M11=0,"-",T11/M11)</f>
        <v>0.16129032258065</v>
      </c>
      <c r="V11" s="186">
        <v>67000</v>
      </c>
      <c r="W11" s="187">
        <f>IFERROR(V11/M11,"-")</f>
        <v>2161.2903225806</v>
      </c>
      <c r="X11" s="187">
        <f>IFERROR(V11/T11,"-")</f>
        <v>13400</v>
      </c>
      <c r="Y11" s="181">
        <f>SUM(V11:V11)-SUM(H11:H11)</f>
        <v>67000</v>
      </c>
      <c r="Z11" s="85" t="str">
        <f>SUM(V11:V11)/SUM(H11:H11)</f>
        <v>0</v>
      </c>
      <c r="AA11" s="78"/>
      <c r="AB11" s="94"/>
      <c r="AC11" s="95">
        <f>IF(M11=0,"",IF(AB11=0,"",(AB11/M11)))</f>
        <v>0</v>
      </c>
      <c r="AD11" s="94"/>
      <c r="AE11" s="96" t="str">
        <f>IFERROR(AD11/AB11,"-")</f>
        <v>-</v>
      </c>
      <c r="AF11" s="97"/>
      <c r="AG11" s="98" t="str">
        <f>IFERROR(AF11/AB11,"-")</f>
        <v>-</v>
      </c>
      <c r="AH11" s="99"/>
      <c r="AI11" s="99"/>
      <c r="AJ11" s="99"/>
      <c r="AK11" s="100"/>
      <c r="AL11" s="101">
        <f>IF(M11=0,"",IF(AK11=0,"",(AK11/M11)))</f>
        <v>0</v>
      </c>
      <c r="AM11" s="100"/>
      <c r="AN11" s="102" t="str">
        <f>IFERROR(AM11/AK11,"-")</f>
        <v>-</v>
      </c>
      <c r="AO11" s="103"/>
      <c r="AP11" s="104" t="str">
        <f>IFERROR(AO11/AK11,"-")</f>
        <v>-</v>
      </c>
      <c r="AQ11" s="105"/>
      <c r="AR11" s="105"/>
      <c r="AS11" s="105"/>
      <c r="AT11" s="106">
        <v>1</v>
      </c>
      <c r="AU11" s="107" t="str">
        <f>IF(M11=0,"",IF(AW11=0,"",(AW11/M11)))</f>
        <v>0</v>
      </c>
      <c r="AV11" s="106"/>
      <c r="AW11" s="108" t="str">
        <f>IFERROR(AY11/AW11,"-")</f>
        <v>-</v>
      </c>
      <c r="AX11" s="109"/>
      <c r="AY11" s="110" t="str">
        <f>IFERROR(BA11/AW11,"-")</f>
        <v>-</v>
      </c>
      <c r="AZ11" s="111"/>
      <c r="BA11" s="111"/>
      <c r="BB11" s="111"/>
      <c r="BC11" s="112">
        <v>10</v>
      </c>
      <c r="BD11" s="113">
        <f>IF(M11=0,"",IF(BC11=0,"",(BC11/M11)))</f>
        <v>0.32258064516129</v>
      </c>
      <c r="BE11" s="112"/>
      <c r="BF11" s="114">
        <f>IFERROR(BE11/BC11,"-")</f>
        <v>0</v>
      </c>
      <c r="BG11" s="115"/>
      <c r="BH11" s="116">
        <f>IFERROR(BG11/BC11,"-")</f>
        <v>0</v>
      </c>
      <c r="BI11" s="117"/>
      <c r="BJ11" s="117"/>
      <c r="BK11" s="117">
        <v>9</v>
      </c>
      <c r="BL11" s="119"/>
      <c r="BM11" s="120">
        <f>IF(M11=0,"",IF(BK11=0,"",(BK11/M11)))</f>
        <v>0.29032258064516</v>
      </c>
      <c r="BN11" s="121">
        <v>2</v>
      </c>
      <c r="BO11" s="122">
        <f>IFERROR(BN11/BK11,"-")</f>
        <v>0.22222222222222</v>
      </c>
      <c r="BP11" s="123">
        <v>57000</v>
      </c>
      <c r="BQ11" s="124">
        <f>IFERROR(BP11/BK11,"-")</f>
        <v>6333.3333333333</v>
      </c>
      <c r="BR11" s="125">
        <v>1</v>
      </c>
      <c r="BS11" s="125"/>
      <c r="BT11" s="125">
        <v>1</v>
      </c>
      <c r="BU11" s="126">
        <v>10</v>
      </c>
      <c r="BV11" s="127">
        <f>IF(M11=0,"",IF(BU11=0,"",(BU11/M11)))</f>
        <v>0.32258064516129</v>
      </c>
      <c r="BW11" s="128">
        <v>3</v>
      </c>
      <c r="BX11" s="129">
        <f>IFERROR(BW11/BU11,"-")</f>
        <v>0.3</v>
      </c>
      <c r="BY11" s="130">
        <v>10000</v>
      </c>
      <c r="BZ11" s="131">
        <f>IFERROR(BY11/BU11,"-")</f>
        <v>1000</v>
      </c>
      <c r="CA11" s="132">
        <v>2</v>
      </c>
      <c r="CB11" s="132">
        <v>1</v>
      </c>
      <c r="CC11" s="132"/>
      <c r="CD11" s="133">
        <v>1</v>
      </c>
      <c r="CE11" s="134">
        <f>IF(M11=0,"",IF(CD11=0,"",(CD11/M11)))</f>
        <v>0.032258064516129</v>
      </c>
      <c r="CF11" s="135"/>
      <c r="CG11" s="136">
        <f>IFERROR(CF11/CD11,"-")</f>
        <v>0</v>
      </c>
      <c r="CH11" s="137"/>
      <c r="CI11" s="138">
        <f>IFERROR(CH11/CD11,"-")</f>
        <v>0</v>
      </c>
      <c r="CJ11" s="139"/>
      <c r="CK11" s="139"/>
      <c r="CL11" s="139"/>
      <c r="CM11" s="140">
        <v>5</v>
      </c>
      <c r="CN11" s="141">
        <v>67000</v>
      </c>
      <c r="CO11" s="141">
        <v>54000</v>
      </c>
      <c r="CP11" s="141"/>
      <c r="CQ11" s="142" t="str">
        <f>IF(AND(CO11=0,CP11=0),"",IF(AND(CO11&lt;=100000,CP11&lt;=100000),"",IF(CO11/CN11&gt;0.7,"男高",IF(CP11/CN11&gt;0.7,"女高",""))))</f>
        <v/>
      </c>
    </row>
    <row r="12" spans="1:97">
      <c r="A12" s="30"/>
      <c r="B12" s="86"/>
      <c r="C12" s="86"/>
      <c r="D12" s="87"/>
      <c r="E12" s="88"/>
      <c r="F12" s="89"/>
      <c r="G12" s="89"/>
      <c r="H12" s="182"/>
      <c r="I12" s="90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58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30"/>
      <c r="B13" s="37"/>
      <c r="C13" s="37"/>
      <c r="D13" s="31"/>
      <c r="E13" s="31"/>
      <c r="F13" s="36"/>
      <c r="G13" s="74"/>
      <c r="H13" s="183"/>
      <c r="I13" s="34"/>
      <c r="J13" s="34"/>
      <c r="K13" s="34"/>
      <c r="L13" s="31"/>
      <c r="M13" s="31"/>
      <c r="N13" s="31"/>
      <c r="O13" s="33"/>
      <c r="P13" s="33"/>
      <c r="Q13" s="31"/>
      <c r="R13" s="33"/>
      <c r="S13" s="25"/>
      <c r="T13" s="25"/>
      <c r="U13" s="25"/>
      <c r="V13" s="188"/>
      <c r="W13" s="188"/>
      <c r="X13" s="188"/>
      <c r="Y13" s="188"/>
      <c r="Z13" s="33"/>
      <c r="AA13" s="60"/>
      <c r="AB13" s="62"/>
      <c r="AC13" s="63"/>
      <c r="AD13" s="62"/>
      <c r="AE13" s="66"/>
      <c r="AF13" s="67"/>
      <c r="AG13" s="68"/>
      <c r="AH13" s="69"/>
      <c r="AI13" s="69"/>
      <c r="AJ13" s="69"/>
      <c r="AK13" s="62"/>
      <c r="AL13" s="63"/>
      <c r="AM13" s="62"/>
      <c r="AN13" s="66"/>
      <c r="AO13" s="67"/>
      <c r="AP13" s="68"/>
      <c r="AQ13" s="69"/>
      <c r="AR13" s="69"/>
      <c r="AS13" s="69"/>
      <c r="AT13" s="62"/>
      <c r="AU13" s="63"/>
      <c r="AV13" s="62"/>
      <c r="AW13" s="66"/>
      <c r="AX13" s="67"/>
      <c r="AY13" s="68"/>
      <c r="AZ13" s="69"/>
      <c r="BA13" s="69"/>
      <c r="BB13" s="69"/>
      <c r="BC13" s="62"/>
      <c r="BD13" s="63"/>
      <c r="BE13" s="62"/>
      <c r="BF13" s="66"/>
      <c r="BG13" s="67"/>
      <c r="BH13" s="68"/>
      <c r="BI13" s="69"/>
      <c r="BJ13" s="69"/>
      <c r="BK13" s="69"/>
      <c r="BL13" s="64"/>
      <c r="BM13" s="65"/>
      <c r="BN13" s="62"/>
      <c r="BO13" s="66"/>
      <c r="BP13" s="67"/>
      <c r="BQ13" s="68"/>
      <c r="BR13" s="69"/>
      <c r="BS13" s="69"/>
      <c r="BT13" s="69"/>
      <c r="BU13" s="64"/>
      <c r="BV13" s="65"/>
      <c r="BW13" s="62"/>
      <c r="BX13" s="66"/>
      <c r="BY13" s="67"/>
      <c r="BZ13" s="68"/>
      <c r="CA13" s="69"/>
      <c r="CB13" s="69"/>
      <c r="CC13" s="69"/>
      <c r="CD13" s="64"/>
      <c r="CE13" s="65"/>
      <c r="CF13" s="62"/>
      <c r="CG13" s="66"/>
      <c r="CH13" s="67"/>
      <c r="CI13" s="68"/>
      <c r="CJ13" s="69"/>
      <c r="CK13" s="69"/>
      <c r="CL13" s="69"/>
      <c r="CM13" s="70"/>
      <c r="CN13" s="67"/>
      <c r="CO13" s="67"/>
      <c r="CP13" s="67"/>
      <c r="CQ13" s="71"/>
    </row>
    <row r="14" spans="1:97">
      <c r="A14" s="19" t="str">
        <f>Z14</f>
        <v>0</v>
      </c>
      <c r="B14" s="41"/>
      <c r="C14" s="41"/>
      <c r="D14" s="41"/>
      <c r="E14" s="41"/>
      <c r="F14" s="40" t="s">
        <v>228</v>
      </c>
      <c r="G14" s="40"/>
      <c r="H14" s="184"/>
      <c r="I14" s="45"/>
      <c r="J14" s="41">
        <f>SUM(J6:J13)</f>
        <v>0</v>
      </c>
      <c r="K14" s="41">
        <f>SUM(K6:K13)</f>
        <v>0</v>
      </c>
      <c r="L14" s="41">
        <f>SUM(L6:L13)</f>
        <v>2638</v>
      </c>
      <c r="M14" s="41">
        <f>SUM(M6:M13)</f>
        <v>318</v>
      </c>
      <c r="N14" s="41">
        <f>SUM(N6:N13)</f>
        <v>246</v>
      </c>
      <c r="O14" s="42">
        <f>IFERROR(M14/L14,"-")</f>
        <v>0.12054586808188</v>
      </c>
      <c r="P14" s="77">
        <f>SUM(P6:P13)</f>
        <v>2</v>
      </c>
      <c r="Q14" s="77">
        <f>SUM(Q6:Q13)</f>
        <v>123</v>
      </c>
      <c r="R14" s="42">
        <f>IFERROR(P14/M14,"-")</f>
        <v>0.0062893081761006</v>
      </c>
      <c r="S14" s="43">
        <f>IFERROR(H14/M14,"-")</f>
        <v>0</v>
      </c>
      <c r="T14" s="44">
        <f>SUM(T6:T13)</f>
        <v>33</v>
      </c>
      <c r="U14" s="42">
        <f>IFERROR(T14/M14,"-")</f>
        <v>0.10377358490566</v>
      </c>
      <c r="V14" s="184">
        <f>SUM(V6:V13)</f>
        <v>1200000</v>
      </c>
      <c r="W14" s="184">
        <f>IFERROR(V14/M14,"-")</f>
        <v>3773.5849056604</v>
      </c>
      <c r="X14" s="184">
        <f>IFERROR(V14/T14,"-")</f>
        <v>36363.636363636</v>
      </c>
      <c r="Y14" s="184">
        <f>V14-H14</f>
        <v>1200000</v>
      </c>
      <c r="Z14" s="46" t="str">
        <f>V14/H14</f>
        <v>0</v>
      </c>
      <c r="AA14" s="59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229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3.2208949945172</v>
      </c>
      <c r="B6" s="189" t="s">
        <v>230</v>
      </c>
      <c r="C6" s="189" t="s">
        <v>205</v>
      </c>
      <c r="D6" s="189" t="s">
        <v>231</v>
      </c>
      <c r="E6" s="189" t="s">
        <v>232</v>
      </c>
      <c r="F6" s="89" t="s">
        <v>233</v>
      </c>
      <c r="G6" s="89" t="s">
        <v>209</v>
      </c>
      <c r="H6" s="181">
        <v>2392037</v>
      </c>
      <c r="I6" s="80">
        <v>0</v>
      </c>
      <c r="J6" s="80">
        <v>0</v>
      </c>
      <c r="K6" s="80">
        <v>195054</v>
      </c>
      <c r="L6" s="93">
        <v>1097</v>
      </c>
      <c r="M6" s="81">
        <f>IFERROR(L6/K6,"-")</f>
        <v>0.0056240835871092</v>
      </c>
      <c r="N6" s="80">
        <v>33</v>
      </c>
      <c r="O6" s="80">
        <v>396</v>
      </c>
      <c r="P6" s="81">
        <f>IFERROR(N6/(L6),"-")</f>
        <v>0.030082041932543</v>
      </c>
      <c r="Q6" s="82">
        <f>IFERROR(H6/SUM(L6:L6),"-")</f>
        <v>2180.5259799453</v>
      </c>
      <c r="R6" s="83">
        <v>138</v>
      </c>
      <c r="S6" s="81">
        <f>IF(L6=0,"-",R6/L6)</f>
        <v>0.12579762989973</v>
      </c>
      <c r="T6" s="186">
        <v>7704500</v>
      </c>
      <c r="U6" s="187">
        <f>IFERROR(T6/L6,"-")</f>
        <v>7023.2452142206</v>
      </c>
      <c r="V6" s="187">
        <f>IFERROR(T6/R6,"-")</f>
        <v>55829.710144928</v>
      </c>
      <c r="W6" s="181">
        <f>SUM(T6:T6)-SUM(H6:H6)</f>
        <v>5312463</v>
      </c>
      <c r="X6" s="85">
        <f>SUM(T6:T6)/SUM(H6:H6)</f>
        <v>3.2208949945172</v>
      </c>
      <c r="Y6" s="78"/>
      <c r="Z6" s="94">
        <v>58</v>
      </c>
      <c r="AA6" s="95">
        <f>IF(L6=0,"",IF(Z6=0,"",(Z6/L6)))</f>
        <v>0.052871467639015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101</v>
      </c>
      <c r="AJ6" s="101">
        <f>IF(L6=0,"",IF(AI6=0,"",(AI6/L6)))</f>
        <v>0.092069279854148</v>
      </c>
      <c r="AK6" s="100">
        <v>4</v>
      </c>
      <c r="AL6" s="102">
        <f>IFERROR(AK6/AI6,"-")</f>
        <v>0.03960396039604</v>
      </c>
      <c r="AM6" s="103">
        <v>76000</v>
      </c>
      <c r="AN6" s="104">
        <f>IFERROR(AM6/AI6,"-")</f>
        <v>752.47524752475</v>
      </c>
      <c r="AO6" s="105">
        <v>2</v>
      </c>
      <c r="AP6" s="105"/>
      <c r="AQ6" s="105">
        <v>2</v>
      </c>
      <c r="AR6" s="106">
        <v>148</v>
      </c>
      <c r="AS6" s="107">
        <f>IF(L6=0,"",IF(AR6=0,"",(AR6/L6)))</f>
        <v>0.13491340018232</v>
      </c>
      <c r="AT6" s="106">
        <v>6</v>
      </c>
      <c r="AU6" s="108">
        <f>IFERROR(AT6/AR6,"-")</f>
        <v>0.040540540540541</v>
      </c>
      <c r="AV6" s="109">
        <v>154000</v>
      </c>
      <c r="AW6" s="110">
        <f>IFERROR(AV6/AR6,"-")</f>
        <v>1040.5405405405</v>
      </c>
      <c r="AX6" s="111">
        <v>3</v>
      </c>
      <c r="AY6" s="111">
        <v>2</v>
      </c>
      <c r="AZ6" s="111">
        <v>1</v>
      </c>
      <c r="BA6" s="112">
        <v>338</v>
      </c>
      <c r="BB6" s="113">
        <f>IF(L6=0,"",IF(BA6=0,"",(BA6/L6)))</f>
        <v>0.3081130355515</v>
      </c>
      <c r="BC6" s="112">
        <v>28</v>
      </c>
      <c r="BD6" s="114">
        <f>IFERROR(BC6/BA6,"-")</f>
        <v>0.082840236686391</v>
      </c>
      <c r="BE6" s="115">
        <v>533000</v>
      </c>
      <c r="BF6" s="116">
        <f>IFERROR(BE6/BA6,"-")</f>
        <v>1576.9230769231</v>
      </c>
      <c r="BG6" s="117">
        <v>9</v>
      </c>
      <c r="BH6" s="117">
        <v>7</v>
      </c>
      <c r="BI6" s="117">
        <v>12</v>
      </c>
      <c r="BJ6" s="119">
        <v>311</v>
      </c>
      <c r="BK6" s="120">
        <f>IF(L6=0,"",IF(BJ6=0,"",(BJ6/L6)))</f>
        <v>0.28350045578851</v>
      </c>
      <c r="BL6" s="121">
        <v>63</v>
      </c>
      <c r="BM6" s="122">
        <f>IFERROR(BL6/BJ6,"-")</f>
        <v>0.20257234726688</v>
      </c>
      <c r="BN6" s="123">
        <v>3058000</v>
      </c>
      <c r="BO6" s="124">
        <f>IFERROR(BN6/BJ6,"-")</f>
        <v>9832.7974276527</v>
      </c>
      <c r="BP6" s="125">
        <v>24</v>
      </c>
      <c r="BQ6" s="125">
        <v>13</v>
      </c>
      <c r="BR6" s="125">
        <v>26</v>
      </c>
      <c r="BS6" s="126">
        <v>121</v>
      </c>
      <c r="BT6" s="127">
        <f>IF(L6=0,"",IF(BS6=0,"",(BS6/L6)))</f>
        <v>0.11030082041933</v>
      </c>
      <c r="BU6" s="128">
        <v>32</v>
      </c>
      <c r="BV6" s="129">
        <f>IFERROR(BU6/BS6,"-")</f>
        <v>0.26446280991736</v>
      </c>
      <c r="BW6" s="130">
        <v>1795000</v>
      </c>
      <c r="BX6" s="131">
        <f>IFERROR(BW6/BS6,"-")</f>
        <v>14834.710743802</v>
      </c>
      <c r="BY6" s="132">
        <v>11</v>
      </c>
      <c r="BZ6" s="132">
        <v>4</v>
      </c>
      <c r="CA6" s="132">
        <v>17</v>
      </c>
      <c r="CB6" s="133">
        <v>20</v>
      </c>
      <c r="CC6" s="134">
        <f>IF(L6=0,"",IF(CB6=0,"",(CB6/L6)))</f>
        <v>0.018231540565178</v>
      </c>
      <c r="CD6" s="135">
        <v>5</v>
      </c>
      <c r="CE6" s="136">
        <f>IFERROR(CD6/CB6,"-")</f>
        <v>0.25</v>
      </c>
      <c r="CF6" s="137">
        <v>2088500</v>
      </c>
      <c r="CG6" s="138">
        <f>IFERROR(CF6/CB6,"-")</f>
        <v>104425</v>
      </c>
      <c r="CH6" s="139"/>
      <c r="CI6" s="139"/>
      <c r="CJ6" s="139">
        <v>5</v>
      </c>
      <c r="CK6" s="140">
        <v>138</v>
      </c>
      <c r="CL6" s="141">
        <v>7704500</v>
      </c>
      <c r="CM6" s="141">
        <v>993000</v>
      </c>
      <c r="CN6" s="141">
        <v>11000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234</v>
      </c>
      <c r="C7" s="189" t="s">
        <v>205</v>
      </c>
      <c r="D7" s="189" t="s">
        <v>231</v>
      </c>
      <c r="E7" s="189" t="s">
        <v>232</v>
      </c>
      <c r="F7" s="89" t="s">
        <v>235</v>
      </c>
      <c r="G7" s="89" t="s">
        <v>209</v>
      </c>
      <c r="H7" s="181">
        <v>0</v>
      </c>
      <c r="I7" s="80">
        <v>0</v>
      </c>
      <c r="J7" s="80">
        <v>0</v>
      </c>
      <c r="K7" s="80">
        <v>5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4.433765121073</v>
      </c>
      <c r="B8" s="189" t="s">
        <v>236</v>
      </c>
      <c r="C8" s="189" t="s">
        <v>225</v>
      </c>
      <c r="D8" s="189" t="s">
        <v>206</v>
      </c>
      <c r="E8" s="189" t="s">
        <v>237</v>
      </c>
      <c r="F8" s="89" t="s">
        <v>233</v>
      </c>
      <c r="G8" s="89" t="s">
        <v>209</v>
      </c>
      <c r="H8" s="181">
        <v>9958288</v>
      </c>
      <c r="I8" s="80">
        <v>0</v>
      </c>
      <c r="J8" s="80">
        <v>0</v>
      </c>
      <c r="K8" s="80">
        <v>637940</v>
      </c>
      <c r="L8" s="93">
        <v>5439</v>
      </c>
      <c r="M8" s="81">
        <f>IFERROR(L8/K8,"-")</f>
        <v>0.0085258801768191</v>
      </c>
      <c r="N8" s="80">
        <v>186</v>
      </c>
      <c r="O8" s="80">
        <v>2544</v>
      </c>
      <c r="P8" s="81">
        <f>IFERROR(N8/(L8),"-")</f>
        <v>0.034197462768891</v>
      </c>
      <c r="Q8" s="82">
        <f>IFERROR(H8/SUM(L8:L8),"-")</f>
        <v>1830.9042103328</v>
      </c>
      <c r="R8" s="83">
        <v>860</v>
      </c>
      <c r="S8" s="81">
        <f>IF(L8=0,"-",R8/L8)</f>
        <v>0.15811730097444</v>
      </c>
      <c r="T8" s="186">
        <v>44152710</v>
      </c>
      <c r="U8" s="187">
        <f>IFERROR(T8/L8,"-")</f>
        <v>8117.7992277992</v>
      </c>
      <c r="V8" s="187">
        <f>IFERROR(T8/R8,"-")</f>
        <v>51340.360465116</v>
      </c>
      <c r="W8" s="181">
        <f>SUM(T8:T8)-SUM(H8:H8)</f>
        <v>34194422</v>
      </c>
      <c r="X8" s="85">
        <f>SUM(T8:T8)/SUM(H8:H8)</f>
        <v>4.433765121073</v>
      </c>
      <c r="Y8" s="78"/>
      <c r="Z8" s="94">
        <v>42</v>
      </c>
      <c r="AA8" s="95">
        <f>IF(L8=0,"",IF(Z8=0,"",(Z8/L8)))</f>
        <v>0.0077220077220077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21</v>
      </c>
      <c r="AJ8" s="101">
        <f>IF(L8=0,"",IF(AI8=0,"",(AI8/L8)))</f>
        <v>0.0038610038610039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99</v>
      </c>
      <c r="AS8" s="107">
        <f>IF(L8=0,"",IF(AR8=0,"",(AR8/L8)))</f>
        <v>0.018201875344732</v>
      </c>
      <c r="AT8" s="106">
        <v>8</v>
      </c>
      <c r="AU8" s="108">
        <f>IFERROR(AT8/AR8,"-")</f>
        <v>0.080808080808081</v>
      </c>
      <c r="AV8" s="109">
        <v>51000</v>
      </c>
      <c r="AW8" s="110">
        <f>IFERROR(AV8/AR8,"-")</f>
        <v>515.15151515152</v>
      </c>
      <c r="AX8" s="111">
        <v>5</v>
      </c>
      <c r="AY8" s="111">
        <v>1</v>
      </c>
      <c r="AZ8" s="111">
        <v>2</v>
      </c>
      <c r="BA8" s="112">
        <v>2610</v>
      </c>
      <c r="BB8" s="113">
        <f>IF(L8=0,"",IF(BA8=0,"",(BA8/L8)))</f>
        <v>0.47986762272477</v>
      </c>
      <c r="BC8" s="112">
        <v>330</v>
      </c>
      <c r="BD8" s="114">
        <f>IFERROR(BC8/BA8,"-")</f>
        <v>0.1264367816092</v>
      </c>
      <c r="BE8" s="115">
        <v>7929000</v>
      </c>
      <c r="BF8" s="116">
        <f>IFERROR(BE8/BA8,"-")</f>
        <v>3037.9310344828</v>
      </c>
      <c r="BG8" s="117">
        <v>155</v>
      </c>
      <c r="BH8" s="117">
        <v>71</v>
      </c>
      <c r="BI8" s="117">
        <v>104</v>
      </c>
      <c r="BJ8" s="119">
        <v>1853</v>
      </c>
      <c r="BK8" s="120">
        <f>IF(L8=0,"",IF(BJ8=0,"",(BJ8/L8)))</f>
        <v>0.34068762640191</v>
      </c>
      <c r="BL8" s="121">
        <v>320</v>
      </c>
      <c r="BM8" s="122">
        <f>IFERROR(BL8/BJ8,"-")</f>
        <v>0.17269293038316</v>
      </c>
      <c r="BN8" s="123">
        <v>12295650</v>
      </c>
      <c r="BO8" s="124">
        <f>IFERROR(BN8/BJ8,"-")</f>
        <v>6635.5369670804</v>
      </c>
      <c r="BP8" s="125">
        <v>121</v>
      </c>
      <c r="BQ8" s="125">
        <v>56</v>
      </c>
      <c r="BR8" s="125">
        <v>143</v>
      </c>
      <c r="BS8" s="126">
        <v>677</v>
      </c>
      <c r="BT8" s="127">
        <f>IF(L8=0,"",IF(BS8=0,"",(BS8/L8)))</f>
        <v>0.1244714101857</v>
      </c>
      <c r="BU8" s="128">
        <v>154</v>
      </c>
      <c r="BV8" s="129">
        <f>IFERROR(BU8/BS8,"-")</f>
        <v>0.2274741506647</v>
      </c>
      <c r="BW8" s="130">
        <v>16328060</v>
      </c>
      <c r="BX8" s="131">
        <f>IFERROR(BW8/BS8,"-")</f>
        <v>24118.257016248</v>
      </c>
      <c r="BY8" s="132">
        <v>50</v>
      </c>
      <c r="BZ8" s="132">
        <v>15</v>
      </c>
      <c r="CA8" s="132">
        <v>89</v>
      </c>
      <c r="CB8" s="133">
        <v>137</v>
      </c>
      <c r="CC8" s="134">
        <f>IF(L8=0,"",IF(CB8=0,"",(CB8/L8)))</f>
        <v>0.025188453759882</v>
      </c>
      <c r="CD8" s="135">
        <v>48</v>
      </c>
      <c r="CE8" s="136">
        <f>IFERROR(CD8/CB8,"-")</f>
        <v>0.35036496350365</v>
      </c>
      <c r="CF8" s="137">
        <v>7549000</v>
      </c>
      <c r="CG8" s="138">
        <f>IFERROR(CF8/CB8,"-")</f>
        <v>55102.189781022</v>
      </c>
      <c r="CH8" s="139">
        <v>9</v>
      </c>
      <c r="CI8" s="139">
        <v>1</v>
      </c>
      <c r="CJ8" s="139">
        <v>38</v>
      </c>
      <c r="CK8" s="140">
        <v>860</v>
      </c>
      <c r="CL8" s="141">
        <v>44152710</v>
      </c>
      <c r="CM8" s="141">
        <v>1628000</v>
      </c>
      <c r="CN8" s="141">
        <v>16000</v>
      </c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5.7212566486416</v>
      </c>
      <c r="B9" s="189" t="s">
        <v>238</v>
      </c>
      <c r="C9" s="189" t="s">
        <v>225</v>
      </c>
      <c r="D9" s="189" t="s">
        <v>206</v>
      </c>
      <c r="E9" s="189" t="s">
        <v>237</v>
      </c>
      <c r="F9" s="89" t="s">
        <v>233</v>
      </c>
      <c r="G9" s="89" t="s">
        <v>209</v>
      </c>
      <c r="H9" s="181">
        <v>3430776</v>
      </c>
      <c r="I9" s="80">
        <v>0</v>
      </c>
      <c r="J9" s="80">
        <v>0</v>
      </c>
      <c r="K9" s="80">
        <v>258506</v>
      </c>
      <c r="L9" s="93">
        <v>1470</v>
      </c>
      <c r="M9" s="81">
        <f>IFERROR(L9/K9,"-")</f>
        <v>0.00568652178286</v>
      </c>
      <c r="N9" s="80">
        <v>67</v>
      </c>
      <c r="O9" s="80">
        <v>546</v>
      </c>
      <c r="P9" s="81">
        <f>IFERROR(N9/(L9),"-")</f>
        <v>0.045578231292517</v>
      </c>
      <c r="Q9" s="82">
        <f>IFERROR(H9/SUM(L9:L9),"-")</f>
        <v>2333.8612244898</v>
      </c>
      <c r="R9" s="83">
        <v>257</v>
      </c>
      <c r="S9" s="81">
        <f>IF(L9=0,"-",R9/L9)</f>
        <v>0.17482993197279</v>
      </c>
      <c r="T9" s="186">
        <v>19628350</v>
      </c>
      <c r="U9" s="187">
        <f>IFERROR(T9/L9,"-")</f>
        <v>13352.619047619</v>
      </c>
      <c r="V9" s="187">
        <f>IFERROR(T9/R9,"-")</f>
        <v>76374.902723735</v>
      </c>
      <c r="W9" s="181">
        <f>SUM(T9:T9)-SUM(H9:H9)</f>
        <v>16197574</v>
      </c>
      <c r="X9" s="85">
        <f>SUM(T9:T9)/SUM(H9:H9)</f>
        <v>5.7212566486416</v>
      </c>
      <c r="Y9" s="78"/>
      <c r="Z9" s="94">
        <v>12</v>
      </c>
      <c r="AA9" s="95">
        <f>IF(L9=0,"",IF(Z9=0,"",(Z9/L9)))</f>
        <v>0.0081632653061224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4</v>
      </c>
      <c r="AJ9" s="101">
        <f>IF(L9=0,"",IF(AI9=0,"",(AI9/L9)))</f>
        <v>0.0027210884353741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10</v>
      </c>
      <c r="AS9" s="107">
        <f>IF(L9=0,"",IF(AR9=0,"",(AR9/L9)))</f>
        <v>0.0068027210884354</v>
      </c>
      <c r="AT9" s="106">
        <v>1</v>
      </c>
      <c r="AU9" s="108">
        <f>IFERROR(AT9/AR9,"-")</f>
        <v>0.1</v>
      </c>
      <c r="AV9" s="109">
        <v>10000</v>
      </c>
      <c r="AW9" s="110">
        <f>IFERROR(AV9/AR9,"-")</f>
        <v>1000</v>
      </c>
      <c r="AX9" s="111"/>
      <c r="AY9" s="111">
        <v>1</v>
      </c>
      <c r="AZ9" s="111"/>
      <c r="BA9" s="112">
        <v>99</v>
      </c>
      <c r="BB9" s="113">
        <f>IF(L9=0,"",IF(BA9=0,"",(BA9/L9)))</f>
        <v>0.06734693877551</v>
      </c>
      <c r="BC9" s="112">
        <v>8</v>
      </c>
      <c r="BD9" s="114">
        <f>IFERROR(BC9/BA9,"-")</f>
        <v>0.080808080808081</v>
      </c>
      <c r="BE9" s="115">
        <v>87000</v>
      </c>
      <c r="BF9" s="116">
        <f>IFERROR(BE9/BA9,"-")</f>
        <v>878.78787878788</v>
      </c>
      <c r="BG9" s="117">
        <v>3</v>
      </c>
      <c r="BH9" s="117">
        <v>3</v>
      </c>
      <c r="BI9" s="117">
        <v>2</v>
      </c>
      <c r="BJ9" s="119">
        <v>858</v>
      </c>
      <c r="BK9" s="120">
        <f>IF(L9=0,"",IF(BJ9=0,"",(BJ9/L9)))</f>
        <v>0.58367346938776</v>
      </c>
      <c r="BL9" s="121">
        <v>127</v>
      </c>
      <c r="BM9" s="122">
        <f>IFERROR(BL9/BJ9,"-")</f>
        <v>0.14801864801865</v>
      </c>
      <c r="BN9" s="123">
        <v>7555780</v>
      </c>
      <c r="BO9" s="124">
        <f>IFERROR(BN9/BJ9,"-")</f>
        <v>8806.2703962704</v>
      </c>
      <c r="BP9" s="125">
        <v>46</v>
      </c>
      <c r="BQ9" s="125">
        <v>24</v>
      </c>
      <c r="BR9" s="125">
        <v>57</v>
      </c>
      <c r="BS9" s="126">
        <v>401</v>
      </c>
      <c r="BT9" s="127">
        <f>IF(L9=0,"",IF(BS9=0,"",(BS9/L9)))</f>
        <v>0.27278911564626</v>
      </c>
      <c r="BU9" s="128">
        <v>91</v>
      </c>
      <c r="BV9" s="129">
        <f>IFERROR(BU9/BS9,"-")</f>
        <v>0.22693266832918</v>
      </c>
      <c r="BW9" s="130">
        <v>8179670</v>
      </c>
      <c r="BX9" s="131">
        <f>IFERROR(BW9/BS9,"-")</f>
        <v>20398.179551122</v>
      </c>
      <c r="BY9" s="132">
        <v>20</v>
      </c>
      <c r="BZ9" s="132">
        <v>17</v>
      </c>
      <c r="CA9" s="132">
        <v>54</v>
      </c>
      <c r="CB9" s="133">
        <v>86</v>
      </c>
      <c r="CC9" s="134">
        <f>IF(L9=0,"",IF(CB9=0,"",(CB9/L9)))</f>
        <v>0.058503401360544</v>
      </c>
      <c r="CD9" s="135">
        <v>30</v>
      </c>
      <c r="CE9" s="136">
        <f>IFERROR(CD9/CB9,"-")</f>
        <v>0.34883720930233</v>
      </c>
      <c r="CF9" s="137">
        <v>3795900</v>
      </c>
      <c r="CG9" s="138">
        <f>IFERROR(CF9/CB9,"-")</f>
        <v>44138.372093023</v>
      </c>
      <c r="CH9" s="139">
        <v>6</v>
      </c>
      <c r="CI9" s="139">
        <v>8</v>
      </c>
      <c r="CJ9" s="139">
        <v>16</v>
      </c>
      <c r="CK9" s="140">
        <v>257</v>
      </c>
      <c r="CL9" s="141">
        <v>19628350</v>
      </c>
      <c r="CM9" s="141">
        <v>1692000</v>
      </c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239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1091505</v>
      </c>
      <c r="L12" s="41">
        <f>SUM(L6:L11)</f>
        <v>8006</v>
      </c>
      <c r="M12" s="42">
        <f>IFERROR(L12/K12,"-")</f>
        <v>0.0073348266842571</v>
      </c>
      <c r="N12" s="77">
        <f>SUM(N6:N11)</f>
        <v>286</v>
      </c>
      <c r="O12" s="77">
        <f>SUM(O6:O11)</f>
        <v>3486</v>
      </c>
      <c r="P12" s="42">
        <f>IFERROR(N12/L12,"-")</f>
        <v>0.035723207594304</v>
      </c>
      <c r="Q12" s="43">
        <f>IFERROR(H12/L12,"-")</f>
        <v>0</v>
      </c>
      <c r="R12" s="44">
        <f>SUM(R6:R11)</f>
        <v>1255</v>
      </c>
      <c r="S12" s="42">
        <f>IFERROR(R12/L12,"-")</f>
        <v>0.15675743192606</v>
      </c>
      <c r="T12" s="184">
        <f>SUM(T6:T11)</f>
        <v>71485560</v>
      </c>
      <c r="U12" s="184">
        <f>IFERROR(T12/L12,"-")</f>
        <v>8928.9982513115</v>
      </c>
      <c r="V12" s="184">
        <f>IFERROR(T12/R12,"-")</f>
        <v>56960.605577689</v>
      </c>
      <c r="W12" s="184">
        <f>T12-H12</f>
        <v>71485560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240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241</v>
      </c>
      <c r="C6" s="189" t="s">
        <v>225</v>
      </c>
      <c r="D6" s="189" t="s">
        <v>242</v>
      </c>
      <c r="E6" s="189" t="s">
        <v>243</v>
      </c>
      <c r="F6" s="89" t="s">
        <v>244</v>
      </c>
      <c r="G6" s="89" t="s">
        <v>209</v>
      </c>
      <c r="H6" s="181">
        <v>0</v>
      </c>
      <c r="I6" s="80">
        <v>0</v>
      </c>
      <c r="J6" s="80">
        <v>0</v>
      </c>
      <c r="K6" s="80">
        <v>0</v>
      </c>
      <c r="L6" s="93">
        <v>6</v>
      </c>
      <c r="M6" s="81" t="str">
        <f>IFERROR(L6/K6,"-")</f>
        <v>-</v>
      </c>
      <c r="N6" s="80">
        <v>0</v>
      </c>
      <c r="O6" s="80">
        <v>2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>
        <v>1</v>
      </c>
      <c r="AA6" s="95">
        <f>IF(L6=0,"",IF(Z6=0,"",(Z6/L6)))</f>
        <v>0.16666666666667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3</v>
      </c>
      <c r="AJ6" s="101">
        <f>IF(L6=0,"",IF(AI6=0,"",(AI6/L6)))</f>
        <v>0.5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0.16666666666667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/>
      <c r="BB6" s="113">
        <f>IF(L6=0,"",IF(BA6=0,"",(BA6/L6)))</f>
        <v>0</v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>
        <v>1</v>
      </c>
      <c r="BK6" s="120">
        <f>IF(L6=0,"",IF(BJ6=0,"",(BJ6/L6)))</f>
        <v>0.16666666666667</v>
      </c>
      <c r="BL6" s="121"/>
      <c r="BM6" s="122">
        <f>IFERROR(BL6/BJ6,"-")</f>
        <v>0</v>
      </c>
      <c r="BN6" s="123"/>
      <c r="BO6" s="124">
        <f>IFERROR(BN6/BJ6,"-")</f>
        <v>0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245</v>
      </c>
      <c r="C7" s="189" t="s">
        <v>225</v>
      </c>
      <c r="D7" s="189" t="s">
        <v>242</v>
      </c>
      <c r="E7" s="189" t="s">
        <v>243</v>
      </c>
      <c r="F7" s="89" t="s">
        <v>246</v>
      </c>
      <c r="G7" s="89" t="s">
        <v>209</v>
      </c>
      <c r="H7" s="181">
        <v>0</v>
      </c>
      <c r="I7" s="80">
        <v>0</v>
      </c>
      <c r="J7" s="80">
        <v>0</v>
      </c>
      <c r="K7" s="80">
        <v>0</v>
      </c>
      <c r="L7" s="93">
        <v>58</v>
      </c>
      <c r="M7" s="81" t="str">
        <f>IFERROR(L7/K7,"-")</f>
        <v>-</v>
      </c>
      <c r="N7" s="80">
        <v>0</v>
      </c>
      <c r="O7" s="80">
        <v>13</v>
      </c>
      <c r="P7" s="81">
        <f>IFERROR(N7/(L7),"-")</f>
        <v>0</v>
      </c>
      <c r="Q7" s="82">
        <f>IFERROR(H7/SUM(L7:L7),"-")</f>
        <v>0</v>
      </c>
      <c r="R7" s="83">
        <v>0</v>
      </c>
      <c r="S7" s="81">
        <f>IF(L7=0,"-",R7/L7)</f>
        <v>0</v>
      </c>
      <c r="T7" s="186"/>
      <c r="U7" s="187">
        <f>IFERROR(T7/L7,"-")</f>
        <v>0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>
        <v>17</v>
      </c>
      <c r="AA7" s="95">
        <f>IF(L7=0,"",IF(Z7=0,"",(Z7/L7)))</f>
        <v>0.29310344827586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22</v>
      </c>
      <c r="AJ7" s="101">
        <f>IF(L7=0,"",IF(AI7=0,"",(AI7/L7)))</f>
        <v>0.37931034482759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7</v>
      </c>
      <c r="AS7" s="107">
        <f>IF(L7=0,"",IF(AR7=0,"",(AR7/L7)))</f>
        <v>0.12068965517241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10</v>
      </c>
      <c r="BB7" s="113">
        <f>IF(L7=0,"",IF(BA7=0,"",(BA7/L7)))</f>
        <v>0.17241379310345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1</v>
      </c>
      <c r="BK7" s="120">
        <f>IF(L7=0,"",IF(BJ7=0,"",(BJ7/L7)))</f>
        <v>0.017241379310345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>
        <v>1</v>
      </c>
      <c r="CC7" s="134">
        <f>IF(L7=0,"",IF(CB7=0,"",(CB7/L7)))</f>
        <v>0.017241379310345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247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64</v>
      </c>
      <c r="M10" s="42" t="str">
        <f>IFERROR(L10/K10,"-")</f>
        <v>-</v>
      </c>
      <c r="N10" s="77">
        <f>SUM(N6:N9)</f>
        <v>0</v>
      </c>
      <c r="O10" s="77">
        <f>SUM(O6:O9)</f>
        <v>15</v>
      </c>
      <c r="P10" s="42">
        <f>IFERROR(N10/L10,"-")</f>
        <v>0</v>
      </c>
      <c r="Q10" s="43">
        <f>IFERROR(H10/L10,"-")</f>
        <v>0</v>
      </c>
      <c r="R10" s="44">
        <f>SUM(R6:R9)</f>
        <v>0</v>
      </c>
      <c r="S10" s="42">
        <f>IFERROR(R10/L10,"-")</f>
        <v>0</v>
      </c>
      <c r="T10" s="184">
        <f>SUM(T6:T9)</f>
        <v>0</v>
      </c>
      <c r="U10" s="184">
        <f>IFERROR(T10/L10,"-")</f>
        <v>0</v>
      </c>
      <c r="V10" s="184" t="str">
        <f>IFERROR(T10/R10,"-")</f>
        <v>-</v>
      </c>
      <c r="W10" s="184">
        <f>T10-H10</f>
        <v>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