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<sst xmlns="http://schemas.openxmlformats.org/spreadsheetml/2006/main" uniqueCount="249">
  <si>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</si>
  <si>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</si>
  <si>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</si>
  <si>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</si>
  <si>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</si>
  <si>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</si>
  <si>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</si>
  <si>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</si>
  <si>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</si>
  <si>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</si>
  <si>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</si>
  <si>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</si>
  <si>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</si>
  <si>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</si>
  <si>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</si>
  <si>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</si>
  <si>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</si>
  <si>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</si>
  <si>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</si>
  <si>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</si>
  <si>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</si>
  <si>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</si>
  <si>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</si>
  <si>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</si>
  <si>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</si>
  <si>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</si>
  <si>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</si>
  <si>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</si>
  <si>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</si>
  <si>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</si>
  <si>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</si>
  <si>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</si>
  <si>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</si>
  <si>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</si>
  <si>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</si>
  <si>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</si>
  <si>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</si>
  <si>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</si>
  <si>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</si>
  <si>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</si>
  <si>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</si>
  <si>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</si>
  <si>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</si>
  <si>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</si>
  <si>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</si>
  <si>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</si>
  <si>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</si>
  <si>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</si>
  <si>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</si>
  <si>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</si>
  <si>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</si>
  <si>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</si>
  <si>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</si>
  <si>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</si>
  <si>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</si>
  <si>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</si>
  <si>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</si>
  <si>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sms_w480</t>
  </si>
  <si>
    <t>インターカラー</t>
  </si>
  <si>
    <t>雑誌版</t>
  </si>
  <si>
    <t>恥ずかしい訳ありサイト(サブ：男性が足りてないんです)</t>
  </si>
  <si>
    <t>i38</t>
  </si>
  <si>
    <t>サンスポ関東</t>
  </si>
  <si>
    <t>4C終面全5段</t>
  </si>
  <si>
    <t>7月04日(土)</t>
  </si>
  <si>
    <t>smss2167</t>
  </si>
  <si>
    <t>空電</t>
  </si>
  <si>
    <t>sms_w481</t>
  </si>
  <si>
    <t>GOGO(i31)</t>
  </si>
  <si>
    <t>サンスポ関西</t>
  </si>
  <si>
    <t>全5段</t>
  </si>
  <si>
    <t>7月31日(金)</t>
  </si>
  <si>
    <t>smss2168</t>
  </si>
  <si>
    <t>sms_w482</t>
  </si>
  <si>
    <t>作文版</t>
  </si>
  <si>
    <t>1日1回かんたん出会い隙間時間に少しだけでOK</t>
  </si>
  <si>
    <t>i34</t>
  </si>
  <si>
    <t>7月19日(日)</t>
  </si>
  <si>
    <t>smss2169</t>
  </si>
  <si>
    <t>sms_w483</t>
  </si>
  <si>
    <t>①求人風</t>
  </si>
  <si>
    <t>①求む！５０歳以上の女性と…</t>
  </si>
  <si>
    <t>半2段・半3段つかみそれぞれ10段保証</t>
  </si>
  <si>
    <t>1～10日</t>
  </si>
  <si>
    <t>sms_w484</t>
  </si>
  <si>
    <t>②旧デイリー風</t>
  </si>
  <si>
    <t>②恥ずかしい訳ありサイト(サブ：男性が足りてないんです)</t>
  </si>
  <si>
    <t>11～20日</t>
  </si>
  <si>
    <t>sms_w485</t>
  </si>
  <si>
    <t>③大正版</t>
  </si>
  <si>
    <t>③1日1回かんたん出会い隙間時間に少しだけでOK</t>
  </si>
  <si>
    <t>21～31日</t>
  </si>
  <si>
    <t>smss2170</t>
  </si>
  <si>
    <t>(空電共通)</t>
  </si>
  <si>
    <t>sms_w486</t>
  </si>
  <si>
    <t>sms_w487</t>
  </si>
  <si>
    <t>sms_w488</t>
  </si>
  <si>
    <t>smss2171</t>
  </si>
  <si>
    <t>sms_w489</t>
  </si>
  <si>
    <t>大正版</t>
  </si>
  <si>
    <t>スポニチ西部</t>
  </si>
  <si>
    <t>半2段つかみ10段保証</t>
  </si>
  <si>
    <t>10段保証</t>
  </si>
  <si>
    <t>smss2172</t>
  </si>
  <si>
    <t>sms_w490</t>
  </si>
  <si>
    <t>デイリースポーツ関西</t>
  </si>
  <si>
    <t>半2段つかみ20段保証</t>
  </si>
  <si>
    <t>20段保証</t>
  </si>
  <si>
    <t>sms_w491</t>
  </si>
  <si>
    <t>sms_w492</t>
  </si>
  <si>
    <t>sms_w493</t>
  </si>
  <si>
    <t>④黒：右女3</t>
  </si>
  <si>
    <t>④学生いません！ギャルもいません！熟女！熟女！熟女！熟女！</t>
  </si>
  <si>
    <t>smss2173</t>
  </si>
  <si>
    <t>sms_w494</t>
  </si>
  <si>
    <t>ニッカン北海道</t>
  </si>
  <si>
    <t>半2段つかみ10回以上</t>
  </si>
  <si>
    <t>sms_w495</t>
  </si>
  <si>
    <t>sms_w496</t>
  </si>
  <si>
    <t>smss2174</t>
  </si>
  <si>
    <t>sms_w497</t>
  </si>
  <si>
    <t>スポニチ関西</t>
  </si>
  <si>
    <t>sms_w498</t>
  </si>
  <si>
    <t>sms_w499</t>
  </si>
  <si>
    <t>sms_w500</t>
  </si>
  <si>
    <t>smss2175</t>
  </si>
  <si>
    <t>sms_w501</t>
  </si>
  <si>
    <t>サプリ版</t>
  </si>
  <si>
    <t>スポニチ関東</t>
  </si>
  <si>
    <t>7月09日(木)</t>
  </si>
  <si>
    <t>smss2176</t>
  </si>
  <si>
    <t>sms_w502</t>
  </si>
  <si>
    <t>7月12日(日)</t>
  </si>
  <si>
    <t>smss2177</t>
  </si>
  <si>
    <t>sms_w503</t>
  </si>
  <si>
    <t>九スポ (記事枠)</t>
  </si>
  <si>
    <t>7月26日(日)</t>
  </si>
  <si>
    <t>smss2178</t>
  </si>
  <si>
    <t>新聞 TOTAL</t>
  </si>
  <si>
    <t>●雑誌 広告</t>
  </si>
  <si>
    <t>sms_w478</t>
  </si>
  <si>
    <t>ぶんか社</t>
  </si>
  <si>
    <t>新50代</t>
  </si>
  <si>
    <t>(新txt)女性から逆指名</t>
  </si>
  <si>
    <t>EXMAX</t>
  </si>
  <si>
    <t>表4</t>
  </si>
  <si>
    <t>7月27日(月)</t>
  </si>
  <si>
    <t>smss2165</t>
  </si>
  <si>
    <t>sms_w479</t>
  </si>
  <si>
    <t>リイド社</t>
  </si>
  <si>
    <t>1604FLASH</t>
  </si>
  <si>
    <t>コミック乱</t>
  </si>
  <si>
    <t>1C2P</t>
  </si>
  <si>
    <t>smss2166</t>
  </si>
  <si>
    <t>sms_a1021</t>
  </si>
  <si>
    <t>アドライヴ</t>
  </si>
  <si>
    <t>大洋図書</t>
  </si>
  <si>
    <t>5P_着エロ画像メイン(妃ひかり)</t>
  </si>
  <si>
    <t>実話ナックルズGOLD</t>
  </si>
  <si>
    <t>1C5P</t>
  </si>
  <si>
    <t>7月08日(水)</t>
  </si>
  <si>
    <t>smss2162</t>
  </si>
  <si>
    <t>sms_a1022</t>
  </si>
  <si>
    <t>ミリオン出版</t>
  </si>
  <si>
    <t>2P_対談風原稿_アイ</t>
  </si>
  <si>
    <t>実話ナックルズSPECIAL2020</t>
  </si>
  <si>
    <t>4C2P</t>
  </si>
  <si>
    <t>7月14日(火)</t>
  </si>
  <si>
    <t>smss2163</t>
  </si>
  <si>
    <t>sms_a1017</t>
  </si>
  <si>
    <t>コアマガジン</t>
  </si>
  <si>
    <t>2Pスポーツ新聞_v02_アイ(下着)桃瀬さん</t>
  </si>
  <si>
    <t>実話BUNKAタブー</t>
  </si>
  <si>
    <t>7月16日(木)</t>
  </si>
  <si>
    <t>smss2157</t>
  </si>
  <si>
    <t>sms_a1018</t>
  </si>
  <si>
    <t>日本ジャーナル出版</t>
  </si>
  <si>
    <t>5P風俗(妃さん)</t>
  </si>
  <si>
    <t>週刊実話増刊「実話ザ・タブー」</t>
  </si>
  <si>
    <t>7月22日(水)</t>
  </si>
  <si>
    <t>smss2158</t>
  </si>
  <si>
    <t>雑誌 TOTAL</t>
  </si>
  <si>
    <t>●DVD 広告</t>
  </si>
  <si>
    <t>sms_a1019</t>
  </si>
  <si>
    <t>若生出版</t>
  </si>
  <si>
    <t>DVD漫画まさお</t>
  </si>
  <si>
    <t>A4判、書店売</t>
  </si>
  <si>
    <t>mv20i</t>
  </si>
  <si>
    <t>絶対美人secret</t>
  </si>
  <si>
    <t>DVD袋表4C+コンテンツ枠</t>
  </si>
  <si>
    <t>7月11日(土)</t>
  </si>
  <si>
    <t>smss2159</t>
  </si>
  <si>
    <t>sms_a1020</t>
  </si>
  <si>
    <t>三和出版</t>
  </si>
  <si>
    <t>DVD4コマ</t>
  </si>
  <si>
    <t>A4変形、季刊売、CVS、860円、8万部</t>
  </si>
  <si>
    <t>MEN'S DVD</t>
  </si>
  <si>
    <t>DVD貼付け面4C1/3P</t>
  </si>
  <si>
    <t>7月29日(水)</t>
  </si>
  <si>
    <t>smss2161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</si>
  <si>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</si>
  <si>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</si>
  <si>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</si>
  <si>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</si>
  <si>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</si>
  <si>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</si>
  <si>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</si>
  <si>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</si>
  <si>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</si>
  <si>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</si>
  <si>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7/1～7/31</t>
  </si>
  <si>
    <t>dsn291</t>
  </si>
  <si>
    <t>MB</t>
  </si>
  <si>
    <t>ドコモ公式SEO</t>
  </si>
  <si>
    <t>sms_frk008</t>
  </si>
  <si>
    <t>ファーストアール</t>
  </si>
  <si>
    <t>i31</t>
  </si>
  <si>
    <t>おまたせアプリランキング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</si>
  <si>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</si>
  <si>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</si>
  <si>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</si>
  <si>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</si>
  <si>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</si>
  <si>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</si>
  <si>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</si>
  <si>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</si>
  <si>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</si>
  <si>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</si>
  <si>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</si>
  <si>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</si>
  <si>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</si>
  <si>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</si>
  <si>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</si>
  <si>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</si>
  <si>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</si>
  <si>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</si>
  <si>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</si>
  <si>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sms_aydi</t>
  </si>
  <si>
    <t>ydn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</si>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</sst>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2.1350877192982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570000</v>
      </c>
      <c r="L6" s="80">
        <v>0</v>
      </c>
      <c r="M6" s="80">
        <v>0</v>
      </c>
      <c r="N6" s="80">
        <v>94</v>
      </c>
      <c r="O6" s="91">
        <v>11</v>
      </c>
      <c r="P6" s="92">
        <v>0</v>
      </c>
      <c r="Q6" s="93">
        <f>O6+P6</f>
        <v>11</v>
      </c>
      <c r="R6" s="81">
        <f>IFERROR(Q6/N6,"-")</f>
        <v>0.11702127659574</v>
      </c>
      <c r="S6" s="80">
        <v>0</v>
      </c>
      <c r="T6" s="80">
        <v>4</v>
      </c>
      <c r="U6" s="81">
        <f>IFERROR(T6/(Q6),"-")</f>
        <v>0.36363636363636</v>
      </c>
      <c r="V6" s="82">
        <f>IFERROR(K6/SUM(Q6:Q11),"-")</f>
        <v>13571.428571429</v>
      </c>
      <c r="W6" s="83">
        <v>1</v>
      </c>
      <c r="X6" s="81">
        <f>IF(Q6=0,"-",W6/Q6)</f>
        <v>0.090909090909091</v>
      </c>
      <c r="Y6" s="186">
        <v>8000</v>
      </c>
      <c r="Z6" s="187">
        <f>IFERROR(Y6/Q6,"-")</f>
        <v>727.27272727273</v>
      </c>
      <c r="AA6" s="187">
        <f>IFERROR(Y6/W6,"-")</f>
        <v>8000</v>
      </c>
      <c r="AB6" s="181">
        <f>SUM(Y6:Y11)-SUM(K6:K11)</f>
        <v>647000</v>
      </c>
      <c r="AC6" s="85">
        <f>SUM(Y6:Y11)/SUM(K6:K11)</f>
        <v>2.1350877192982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0.090909090909091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0.18181818181818</v>
      </c>
      <c r="BH6" s="112">
        <v>1</v>
      </c>
      <c r="BI6" s="114">
        <f>IFERROR(BH6/BF6,"-")</f>
        <v>0.5</v>
      </c>
      <c r="BJ6" s="115">
        <v>8000</v>
      </c>
      <c r="BK6" s="116">
        <f>IFERROR(BJ6/BF6,"-")</f>
        <v>4000</v>
      </c>
      <c r="BL6" s="117"/>
      <c r="BM6" s="117">
        <v>1</v>
      </c>
      <c r="BN6" s="117"/>
      <c r="BO6" s="119">
        <v>7</v>
      </c>
      <c r="BP6" s="120">
        <f>IF(Q6=0,"",IF(BO6=0,"",(BO6/Q6)))</f>
        <v>0.63636363636364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0.090909090909091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8000</v>
      </c>
      <c r="CR6" s="141">
        <v>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27</v>
      </c>
      <c r="O7" s="91">
        <v>7</v>
      </c>
      <c r="P7" s="92">
        <v>1</v>
      </c>
      <c r="Q7" s="93">
        <f>O7+P7</f>
        <v>8</v>
      </c>
      <c r="R7" s="81">
        <f>IFERROR(Q7/N7,"-")</f>
        <v>0.2962962962963</v>
      </c>
      <c r="S7" s="80">
        <v>0</v>
      </c>
      <c r="T7" s="80">
        <v>4</v>
      </c>
      <c r="U7" s="81">
        <f>IFERROR(T7/(Q7),"-")</f>
        <v>0.5</v>
      </c>
      <c r="V7" s="82"/>
      <c r="W7" s="83">
        <v>2</v>
      </c>
      <c r="X7" s="81">
        <f>IF(Q7=0,"-",W7/Q7)</f>
        <v>0.25</v>
      </c>
      <c r="Y7" s="186">
        <v>807000</v>
      </c>
      <c r="Z7" s="187">
        <f>IFERROR(Y7/Q7,"-")</f>
        <v>100875</v>
      </c>
      <c r="AA7" s="187">
        <f>IFERROR(Y7/W7,"-")</f>
        <v>403500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0.125</v>
      </c>
      <c r="BQ7" s="121">
        <v>1</v>
      </c>
      <c r="BR7" s="122">
        <f>IFERROR(BQ7/BO7,"-")</f>
        <v>1</v>
      </c>
      <c r="BS7" s="123">
        <v>40000</v>
      </c>
      <c r="BT7" s="124">
        <f>IFERROR(BS7/BO7,"-")</f>
        <v>40000</v>
      </c>
      <c r="BU7" s="125"/>
      <c r="BV7" s="125"/>
      <c r="BW7" s="125">
        <v>1</v>
      </c>
      <c r="BX7" s="126">
        <v>5</v>
      </c>
      <c r="BY7" s="127">
        <f>IF(Q7=0,"",IF(BX7=0,"",(BX7/Q7)))</f>
        <v>0.625</v>
      </c>
      <c r="BZ7" s="128">
        <v>4</v>
      </c>
      <c r="CA7" s="129">
        <f>IFERROR(BZ7/BX7,"-")</f>
        <v>0.8</v>
      </c>
      <c r="CB7" s="130">
        <v>803000</v>
      </c>
      <c r="CC7" s="131">
        <f>IFERROR(CB7/BX7,"-")</f>
        <v>160600</v>
      </c>
      <c r="CD7" s="132"/>
      <c r="CE7" s="132">
        <v>1</v>
      </c>
      <c r="CF7" s="132">
        <v>3</v>
      </c>
      <c r="CG7" s="133">
        <v>1</v>
      </c>
      <c r="CH7" s="134">
        <f>IF(Q7=0,"",IF(CG7=0,"",(CG7/Q7)))</f>
        <v>0.125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807000</v>
      </c>
      <c r="CR7" s="141">
        <v>732000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68</v>
      </c>
      <c r="H8" s="89" t="s">
        <v>69</v>
      </c>
      <c r="I8" s="89" t="s">
        <v>70</v>
      </c>
      <c r="J8" s="89" t="s">
        <v>71</v>
      </c>
      <c r="K8" s="181"/>
      <c r="L8" s="80">
        <v>0</v>
      </c>
      <c r="M8" s="80">
        <v>0</v>
      </c>
      <c r="N8" s="80">
        <v>68</v>
      </c>
      <c r="O8" s="91">
        <v>3</v>
      </c>
      <c r="P8" s="92">
        <v>0</v>
      </c>
      <c r="Q8" s="93">
        <f>O8+P8</f>
        <v>3</v>
      </c>
      <c r="R8" s="81">
        <f>IFERROR(Q8/N8,"-")</f>
        <v>0.044117647058824</v>
      </c>
      <c r="S8" s="80">
        <v>0</v>
      </c>
      <c r="T8" s="80">
        <v>3</v>
      </c>
      <c r="U8" s="81">
        <f>IFERROR(T8/(Q8),"-")</f>
        <v>1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2</v>
      </c>
      <c r="BY8" s="127">
        <f>IF(Q8=0,"",IF(BX8=0,"",(BX8/Q8)))</f>
        <v>0.66666666666667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72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32</v>
      </c>
      <c r="O9" s="91">
        <v>8</v>
      </c>
      <c r="P9" s="92">
        <v>0</v>
      </c>
      <c r="Q9" s="93">
        <f>O9+P9</f>
        <v>8</v>
      </c>
      <c r="R9" s="81">
        <f>IFERROR(Q9/N9,"-")</f>
        <v>0.25</v>
      </c>
      <c r="S9" s="80">
        <v>0</v>
      </c>
      <c r="T9" s="80">
        <v>1</v>
      </c>
      <c r="U9" s="81">
        <f>IFERROR(T9/(Q9),"-")</f>
        <v>0.125</v>
      </c>
      <c r="V9" s="82"/>
      <c r="W9" s="83">
        <v>2</v>
      </c>
      <c r="X9" s="81">
        <f>IF(Q9=0,"-",W9/Q9)</f>
        <v>0.25</v>
      </c>
      <c r="Y9" s="186">
        <v>41000</v>
      </c>
      <c r="Z9" s="187">
        <f>IFERROR(Y9/Q9,"-")</f>
        <v>5125</v>
      </c>
      <c r="AA9" s="187">
        <f>IFERROR(Y9/W9,"-")</f>
        <v>20500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0.125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5</v>
      </c>
      <c r="BY9" s="127">
        <f>IF(Q9=0,"",IF(BX9=0,"",(BX9/Q9)))</f>
        <v>0.625</v>
      </c>
      <c r="BZ9" s="128">
        <v>2</v>
      </c>
      <c r="CA9" s="129">
        <f>IFERROR(BZ9/BX9,"-")</f>
        <v>0.4</v>
      </c>
      <c r="CB9" s="130">
        <v>41000</v>
      </c>
      <c r="CC9" s="131">
        <f>IFERROR(CB9/BX9,"-")</f>
        <v>8200</v>
      </c>
      <c r="CD9" s="132">
        <v>1</v>
      </c>
      <c r="CE9" s="132">
        <v>1</v>
      </c>
      <c r="CF9" s="132"/>
      <c r="CG9" s="133">
        <v>1</v>
      </c>
      <c r="CH9" s="134">
        <f>IF(Q9=0,"",IF(CG9=0,"",(CG9/Q9)))</f>
        <v>0.125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41000</v>
      </c>
      <c r="CR9" s="141">
        <v>30000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73</v>
      </c>
      <c r="C10" s="189" t="s">
        <v>58</v>
      </c>
      <c r="D10" s="189"/>
      <c r="E10" s="189" t="s">
        <v>74</v>
      </c>
      <c r="F10" s="189" t="s">
        <v>75</v>
      </c>
      <c r="G10" s="189" t="s">
        <v>76</v>
      </c>
      <c r="H10" s="89" t="s">
        <v>69</v>
      </c>
      <c r="I10" s="89" t="s">
        <v>70</v>
      </c>
      <c r="J10" s="191" t="s">
        <v>77</v>
      </c>
      <c r="K10" s="181"/>
      <c r="L10" s="80">
        <v>0</v>
      </c>
      <c r="M10" s="80">
        <v>0</v>
      </c>
      <c r="N10" s="80">
        <v>76</v>
      </c>
      <c r="O10" s="91">
        <v>6</v>
      </c>
      <c r="P10" s="92">
        <v>0</v>
      </c>
      <c r="Q10" s="93">
        <f>O10+P10</f>
        <v>6</v>
      </c>
      <c r="R10" s="81">
        <f>IFERROR(Q10/N10,"-")</f>
        <v>0.078947368421053</v>
      </c>
      <c r="S10" s="80">
        <v>1</v>
      </c>
      <c r="T10" s="80">
        <v>1</v>
      </c>
      <c r="U10" s="81">
        <f>IFERROR(T10/(Q10),"-")</f>
        <v>0.16666666666667</v>
      </c>
      <c r="V10" s="82"/>
      <c r="W10" s="83">
        <v>1</v>
      </c>
      <c r="X10" s="81">
        <f>IF(Q10=0,"-",W10/Q10)</f>
        <v>0.16666666666667</v>
      </c>
      <c r="Y10" s="186">
        <v>106000</v>
      </c>
      <c r="Z10" s="187">
        <f>IFERROR(Y10/Q10,"-")</f>
        <v>17666.666666667</v>
      </c>
      <c r="AA10" s="187">
        <f>IFERROR(Y10/W10,"-")</f>
        <v>106000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3</v>
      </c>
      <c r="BG10" s="113">
        <f>IF(Q10=0,"",IF(BF10=0,"",(BF10/Q10)))</f>
        <v>0.5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0.33333333333333</v>
      </c>
      <c r="BZ10" s="128">
        <v>1</v>
      </c>
      <c r="CA10" s="129">
        <f>IFERROR(BZ10/BX10,"-")</f>
        <v>0.5</v>
      </c>
      <c r="CB10" s="130">
        <v>106000</v>
      </c>
      <c r="CC10" s="131">
        <f>IFERROR(CB10/BX10,"-")</f>
        <v>53000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106000</v>
      </c>
      <c r="CR10" s="141">
        <v>106000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78</v>
      </c>
      <c r="C11" s="189" t="s">
        <v>58</v>
      </c>
      <c r="D11" s="189"/>
      <c r="E11" s="189" t="s">
        <v>74</v>
      </c>
      <c r="F11" s="189" t="s">
        <v>75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27</v>
      </c>
      <c r="O11" s="91">
        <v>6</v>
      </c>
      <c r="P11" s="92">
        <v>0</v>
      </c>
      <c r="Q11" s="93">
        <f>O11+P11</f>
        <v>6</v>
      </c>
      <c r="R11" s="81">
        <f>IFERROR(Q11/N11,"-")</f>
        <v>0.22222222222222</v>
      </c>
      <c r="S11" s="80">
        <v>1</v>
      </c>
      <c r="T11" s="80">
        <v>2</v>
      </c>
      <c r="U11" s="81">
        <f>IFERROR(T11/(Q11),"-")</f>
        <v>0.33333333333333</v>
      </c>
      <c r="V11" s="82"/>
      <c r="W11" s="83">
        <v>1</v>
      </c>
      <c r="X11" s="81">
        <f>IF(Q11=0,"-",W11/Q11)</f>
        <v>0.16666666666667</v>
      </c>
      <c r="Y11" s="186">
        <v>255000</v>
      </c>
      <c r="Z11" s="187">
        <f>IFERROR(Y11/Q11,"-")</f>
        <v>42500</v>
      </c>
      <c r="AA11" s="187">
        <f>IFERROR(Y11/W11,"-")</f>
        <v>255000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0.16666666666667</v>
      </c>
      <c r="BH11" s="112">
        <v>1</v>
      </c>
      <c r="BI11" s="114">
        <f>IFERROR(BH11/BF11,"-")</f>
        <v>1</v>
      </c>
      <c r="BJ11" s="115">
        <v>51000</v>
      </c>
      <c r="BK11" s="116">
        <f>IFERROR(BJ11/BF11,"-")</f>
        <v>51000</v>
      </c>
      <c r="BL11" s="117"/>
      <c r="BM11" s="117"/>
      <c r="BN11" s="117">
        <v>1</v>
      </c>
      <c r="BO11" s="119">
        <v>2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0.5</v>
      </c>
      <c r="BZ11" s="128">
        <v>2</v>
      </c>
      <c r="CA11" s="129">
        <f>IFERROR(BZ11/BX11,"-")</f>
        <v>0.66666666666667</v>
      </c>
      <c r="CB11" s="130">
        <v>255000</v>
      </c>
      <c r="CC11" s="131">
        <f>IFERROR(CB11/BX11,"-")</f>
        <v>85000</v>
      </c>
      <c r="CD11" s="132"/>
      <c r="CE11" s="132"/>
      <c r="CF11" s="132">
        <v>2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255000</v>
      </c>
      <c r="CR11" s="141">
        <v>240000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0.75466666666667</v>
      </c>
      <c r="B12" s="189" t="s">
        <v>79</v>
      </c>
      <c r="C12" s="189" t="s">
        <v>58</v>
      </c>
      <c r="D12" s="189"/>
      <c r="E12" s="189" t="s">
        <v>80</v>
      </c>
      <c r="F12" s="189" t="s">
        <v>81</v>
      </c>
      <c r="G12" s="189" t="s">
        <v>61</v>
      </c>
      <c r="H12" s="89" t="s">
        <v>62</v>
      </c>
      <c r="I12" s="89" t="s">
        <v>82</v>
      </c>
      <c r="J12" s="89" t="s">
        <v>83</v>
      </c>
      <c r="K12" s="181">
        <v>375000</v>
      </c>
      <c r="L12" s="80">
        <v>0</v>
      </c>
      <c r="M12" s="80">
        <v>0</v>
      </c>
      <c r="N12" s="80">
        <v>81</v>
      </c>
      <c r="O12" s="91">
        <v>6</v>
      </c>
      <c r="P12" s="92">
        <v>0</v>
      </c>
      <c r="Q12" s="93">
        <f>O12+P12</f>
        <v>6</v>
      </c>
      <c r="R12" s="81">
        <f>IFERROR(Q12/N12,"-")</f>
        <v>0.074074074074074</v>
      </c>
      <c r="S12" s="80">
        <v>0</v>
      </c>
      <c r="T12" s="80">
        <v>3</v>
      </c>
      <c r="U12" s="81">
        <f>IFERROR(T12/(Q12),"-")</f>
        <v>0.5</v>
      </c>
      <c r="V12" s="82">
        <f>IFERROR(K12/SUM(Q12:Q19),"-")</f>
        <v>6818.1818181818</v>
      </c>
      <c r="W12" s="83">
        <v>3</v>
      </c>
      <c r="X12" s="81">
        <f>IF(Q12=0,"-",W12/Q12)</f>
        <v>0.5</v>
      </c>
      <c r="Y12" s="186">
        <v>64000</v>
      </c>
      <c r="Z12" s="187">
        <f>IFERROR(Y12/Q12,"-")</f>
        <v>10666.666666667</v>
      </c>
      <c r="AA12" s="187">
        <f>IFERROR(Y12/W12,"-")</f>
        <v>21333.333333333</v>
      </c>
      <c r="AB12" s="181">
        <f>SUM(Y12:Y19)-SUM(K12:K19)</f>
        <v>-92000</v>
      </c>
      <c r="AC12" s="85">
        <f>SUM(Y12:Y19)/SUM(K12:K19)</f>
        <v>0.75466666666667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0.33333333333333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3</v>
      </c>
      <c r="BY12" s="127">
        <f>IF(Q12=0,"",IF(BX12=0,"",(BX12/Q12)))</f>
        <v>0.5</v>
      </c>
      <c r="BZ12" s="128">
        <v>2</v>
      </c>
      <c r="CA12" s="129">
        <f>IFERROR(BZ12/BX12,"-")</f>
        <v>0.66666666666667</v>
      </c>
      <c r="CB12" s="130">
        <v>56000</v>
      </c>
      <c r="CC12" s="131">
        <f>IFERROR(CB12/BX12,"-")</f>
        <v>18666.666666667</v>
      </c>
      <c r="CD12" s="132">
        <v>1</v>
      </c>
      <c r="CE12" s="132"/>
      <c r="CF12" s="132">
        <v>1</v>
      </c>
      <c r="CG12" s="133">
        <v>1</v>
      </c>
      <c r="CH12" s="134">
        <f>IF(Q12=0,"",IF(CG12=0,"",(CG12/Q12)))</f>
        <v>0.16666666666667</v>
      </c>
      <c r="CI12" s="135">
        <v>1</v>
      </c>
      <c r="CJ12" s="136">
        <f>IFERROR(CI12/CG12,"-")</f>
        <v>1</v>
      </c>
      <c r="CK12" s="137">
        <v>8000</v>
      </c>
      <c r="CL12" s="138">
        <f>IFERROR(CK12/CG12,"-")</f>
        <v>8000</v>
      </c>
      <c r="CM12" s="139"/>
      <c r="CN12" s="139">
        <v>1</v>
      </c>
      <c r="CO12" s="139"/>
      <c r="CP12" s="140">
        <v>3</v>
      </c>
      <c r="CQ12" s="141">
        <v>64000</v>
      </c>
      <c r="CR12" s="141">
        <v>53000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84</v>
      </c>
      <c r="C13" s="189" t="s">
        <v>58</v>
      </c>
      <c r="D13" s="189"/>
      <c r="E13" s="189" t="s">
        <v>85</v>
      </c>
      <c r="F13" s="189" t="s">
        <v>86</v>
      </c>
      <c r="G13" s="189" t="s">
        <v>61</v>
      </c>
      <c r="H13" s="89"/>
      <c r="I13" s="89" t="s">
        <v>82</v>
      </c>
      <c r="J13" s="89" t="s">
        <v>87</v>
      </c>
      <c r="K13" s="181"/>
      <c r="L13" s="80">
        <v>0</v>
      </c>
      <c r="M13" s="80">
        <v>0</v>
      </c>
      <c r="N13" s="80">
        <v>51</v>
      </c>
      <c r="O13" s="91">
        <v>2</v>
      </c>
      <c r="P13" s="92">
        <v>0</v>
      </c>
      <c r="Q13" s="93">
        <f>O13+P13</f>
        <v>2</v>
      </c>
      <c r="R13" s="81">
        <f>IFERROR(Q13/N13,"-")</f>
        <v>0.03921568627451</v>
      </c>
      <c r="S13" s="80">
        <v>0</v>
      </c>
      <c r="T13" s="80">
        <v>1</v>
      </c>
      <c r="U13" s="81">
        <f>IFERROR(T13/(Q13),"-")</f>
        <v>0.5</v>
      </c>
      <c r="V13" s="82"/>
      <c r="W13" s="83">
        <v>1</v>
      </c>
      <c r="X13" s="81">
        <f>IF(Q13=0,"-",W13/Q13)</f>
        <v>0.5</v>
      </c>
      <c r="Y13" s="186">
        <v>62000</v>
      </c>
      <c r="Z13" s="187">
        <f>IFERROR(Y13/Q13,"-")</f>
        <v>31000</v>
      </c>
      <c r="AA13" s="187">
        <f>IFERROR(Y13/W13,"-")</f>
        <v>62000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0.5</v>
      </c>
      <c r="BZ13" s="128">
        <v>1</v>
      </c>
      <c r="CA13" s="129">
        <f>IFERROR(BZ13/BX13,"-")</f>
        <v>1</v>
      </c>
      <c r="CB13" s="130">
        <v>62000</v>
      </c>
      <c r="CC13" s="131">
        <f>IFERROR(CB13/BX13,"-")</f>
        <v>62000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62000</v>
      </c>
      <c r="CR13" s="141">
        <v>62000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88</v>
      </c>
      <c r="C14" s="189" t="s">
        <v>58</v>
      </c>
      <c r="D14" s="189"/>
      <c r="E14" s="189" t="s">
        <v>89</v>
      </c>
      <c r="F14" s="189" t="s">
        <v>90</v>
      </c>
      <c r="G14" s="189" t="s">
        <v>61</v>
      </c>
      <c r="H14" s="89"/>
      <c r="I14" s="89" t="s">
        <v>82</v>
      </c>
      <c r="J14" s="89" t="s">
        <v>91</v>
      </c>
      <c r="K14" s="181"/>
      <c r="L14" s="80">
        <v>0</v>
      </c>
      <c r="M14" s="80">
        <v>0</v>
      </c>
      <c r="N14" s="80">
        <v>78</v>
      </c>
      <c r="O14" s="91">
        <v>8</v>
      </c>
      <c r="P14" s="92">
        <v>0</v>
      </c>
      <c r="Q14" s="93">
        <f>O14+P14</f>
        <v>8</v>
      </c>
      <c r="R14" s="81">
        <f>IFERROR(Q14/N14,"-")</f>
        <v>0.1025641025641</v>
      </c>
      <c r="S14" s="80">
        <v>0</v>
      </c>
      <c r="T14" s="80">
        <v>6</v>
      </c>
      <c r="U14" s="81">
        <f>IFERROR(T14/(Q14),"-")</f>
        <v>0.75</v>
      </c>
      <c r="V14" s="82"/>
      <c r="W14" s="83">
        <v>1</v>
      </c>
      <c r="X14" s="81">
        <f>IF(Q14=0,"-",W14/Q14)</f>
        <v>0.125</v>
      </c>
      <c r="Y14" s="186">
        <v>10000</v>
      </c>
      <c r="Z14" s="187">
        <f>IFERROR(Y14/Q14,"-")</f>
        <v>1250</v>
      </c>
      <c r="AA14" s="187">
        <f>IFERROR(Y14/W14,"-")</f>
        <v>10000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4</v>
      </c>
      <c r="BP14" s="120">
        <f>IF(Q14=0,"",IF(BO14=0,"",(BO14/Q14)))</f>
        <v>0.5</v>
      </c>
      <c r="BQ14" s="121">
        <v>1</v>
      </c>
      <c r="BR14" s="122">
        <f>IFERROR(BQ14/BO14,"-")</f>
        <v>0.25</v>
      </c>
      <c r="BS14" s="123">
        <v>10000</v>
      </c>
      <c r="BT14" s="124">
        <f>IFERROR(BS14/BO14,"-")</f>
        <v>2500</v>
      </c>
      <c r="BU14" s="125">
        <v>1</v>
      </c>
      <c r="BV14" s="125"/>
      <c r="BW14" s="125"/>
      <c r="BX14" s="126">
        <v>1</v>
      </c>
      <c r="BY14" s="127">
        <f>IF(Q14=0,"",IF(BX14=0,"",(BX14/Q14)))</f>
        <v>0.125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0.125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10000</v>
      </c>
      <c r="CR14" s="141">
        <v>10000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92</v>
      </c>
      <c r="C15" s="189" t="s">
        <v>58</v>
      </c>
      <c r="D15" s="189"/>
      <c r="E15" s="189" t="s">
        <v>93</v>
      </c>
      <c r="F15" s="189" t="s">
        <v>93</v>
      </c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50</v>
      </c>
      <c r="O15" s="91">
        <v>13</v>
      </c>
      <c r="P15" s="92">
        <v>0</v>
      </c>
      <c r="Q15" s="93">
        <f>O15+P15</f>
        <v>13</v>
      </c>
      <c r="R15" s="81">
        <f>IFERROR(Q15/N15,"-")</f>
        <v>0.26</v>
      </c>
      <c r="S15" s="80">
        <v>0</v>
      </c>
      <c r="T15" s="80">
        <v>2</v>
      </c>
      <c r="U15" s="81">
        <f>IFERROR(T15/(Q15),"-")</f>
        <v>0.15384615384615</v>
      </c>
      <c r="V15" s="82"/>
      <c r="W15" s="83">
        <v>1</v>
      </c>
      <c r="X15" s="81">
        <f>IF(Q15=0,"-",W15/Q15)</f>
        <v>0.076923076923077</v>
      </c>
      <c r="Y15" s="186">
        <v>20000</v>
      </c>
      <c r="Z15" s="187">
        <f>IFERROR(Y15/Q15,"-")</f>
        <v>1538.4615384615</v>
      </c>
      <c r="AA15" s="187">
        <f>IFERROR(Y15/W15,"-")</f>
        <v>20000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0.076923076923077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0.076923076923077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0.15384615384615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7</v>
      </c>
      <c r="BY15" s="127">
        <f>IF(Q15=0,"",IF(BX15=0,"",(BX15/Q15)))</f>
        <v>0.53846153846154</v>
      </c>
      <c r="BZ15" s="128">
        <v>1</v>
      </c>
      <c r="CA15" s="129">
        <f>IFERROR(BZ15/BX15,"-")</f>
        <v>0.14285714285714</v>
      </c>
      <c r="CB15" s="130">
        <v>112000</v>
      </c>
      <c r="CC15" s="131">
        <f>IFERROR(CB15/BX15,"-")</f>
        <v>16000</v>
      </c>
      <c r="CD15" s="132"/>
      <c r="CE15" s="132"/>
      <c r="CF15" s="132">
        <v>1</v>
      </c>
      <c r="CG15" s="133">
        <v>2</v>
      </c>
      <c r="CH15" s="134">
        <f>IF(Q15=0,"",IF(CG15=0,"",(CG15/Q15)))</f>
        <v>0.15384615384615</v>
      </c>
      <c r="CI15" s="135">
        <v>1</v>
      </c>
      <c r="CJ15" s="136">
        <f>IFERROR(CI15/CG15,"-")</f>
        <v>0.5</v>
      </c>
      <c r="CK15" s="137">
        <v>20000</v>
      </c>
      <c r="CL15" s="138">
        <f>IFERROR(CK15/CG15,"-")</f>
        <v>10000</v>
      </c>
      <c r="CM15" s="139"/>
      <c r="CN15" s="139"/>
      <c r="CO15" s="139">
        <v>1</v>
      </c>
      <c r="CP15" s="140">
        <v>1</v>
      </c>
      <c r="CQ15" s="141">
        <v>20000</v>
      </c>
      <c r="CR15" s="141">
        <v>112000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94</v>
      </c>
      <c r="C16" s="189" t="s">
        <v>58</v>
      </c>
      <c r="D16" s="189"/>
      <c r="E16" s="189" t="s">
        <v>80</v>
      </c>
      <c r="F16" s="189" t="s">
        <v>81</v>
      </c>
      <c r="G16" s="189" t="s">
        <v>61</v>
      </c>
      <c r="H16" s="89" t="s">
        <v>69</v>
      </c>
      <c r="I16" s="89" t="s">
        <v>82</v>
      </c>
      <c r="J16" s="89" t="s">
        <v>83</v>
      </c>
      <c r="K16" s="181"/>
      <c r="L16" s="80">
        <v>0</v>
      </c>
      <c r="M16" s="80">
        <v>0</v>
      </c>
      <c r="N16" s="80">
        <v>55</v>
      </c>
      <c r="O16" s="91">
        <v>7</v>
      </c>
      <c r="P16" s="92">
        <v>0</v>
      </c>
      <c r="Q16" s="93">
        <f>O16+P16</f>
        <v>7</v>
      </c>
      <c r="R16" s="81">
        <f>IFERROR(Q16/N16,"-")</f>
        <v>0.12727272727273</v>
      </c>
      <c r="S16" s="80">
        <v>1</v>
      </c>
      <c r="T16" s="80">
        <v>2</v>
      </c>
      <c r="U16" s="81">
        <f>IFERROR(T16/(Q16),"-")</f>
        <v>0.28571428571429</v>
      </c>
      <c r="V16" s="82"/>
      <c r="W16" s="83">
        <v>2</v>
      </c>
      <c r="X16" s="81">
        <f>IF(Q16=0,"-",W16/Q16)</f>
        <v>0.28571428571429</v>
      </c>
      <c r="Y16" s="186">
        <v>119000</v>
      </c>
      <c r="Z16" s="187">
        <f>IFERROR(Y16/Q16,"-")</f>
        <v>17000</v>
      </c>
      <c r="AA16" s="187">
        <f>IFERROR(Y16/W16,"-")</f>
        <v>59500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3</v>
      </c>
      <c r="BG16" s="113">
        <f>IF(Q16=0,"",IF(BF16=0,"",(BF16/Q16)))</f>
        <v>0.42857142857143</v>
      </c>
      <c r="BH16" s="112">
        <v>1</v>
      </c>
      <c r="BI16" s="114">
        <f>IFERROR(BH16/BF16,"-")</f>
        <v>0.33333333333333</v>
      </c>
      <c r="BJ16" s="115">
        <v>41000</v>
      </c>
      <c r="BK16" s="116">
        <f>IFERROR(BJ16/BF16,"-")</f>
        <v>13666.666666667</v>
      </c>
      <c r="BL16" s="117"/>
      <c r="BM16" s="117"/>
      <c r="BN16" s="117">
        <v>1</v>
      </c>
      <c r="BO16" s="119">
        <v>3</v>
      </c>
      <c r="BP16" s="120">
        <f>IF(Q16=0,"",IF(BO16=0,"",(BO16/Q16)))</f>
        <v>0.42857142857143</v>
      </c>
      <c r="BQ16" s="121">
        <v>1</v>
      </c>
      <c r="BR16" s="122">
        <f>IFERROR(BQ16/BO16,"-")</f>
        <v>0.33333333333333</v>
      </c>
      <c r="BS16" s="123">
        <v>75000</v>
      </c>
      <c r="BT16" s="124">
        <f>IFERROR(BS16/BO16,"-")</f>
        <v>25000</v>
      </c>
      <c r="BU16" s="125"/>
      <c r="BV16" s="125"/>
      <c r="BW16" s="125">
        <v>1</v>
      </c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1</v>
      </c>
      <c r="CH16" s="134">
        <f>IF(Q16=0,"",IF(CG16=0,"",(CG16/Q16)))</f>
        <v>0.14285714285714</v>
      </c>
      <c r="CI16" s="135">
        <v>1</v>
      </c>
      <c r="CJ16" s="136">
        <f>IFERROR(CI16/CG16,"-")</f>
        <v>1</v>
      </c>
      <c r="CK16" s="137">
        <v>8000</v>
      </c>
      <c r="CL16" s="138">
        <f>IFERROR(CK16/CG16,"-")</f>
        <v>8000</v>
      </c>
      <c r="CM16" s="139"/>
      <c r="CN16" s="139">
        <v>1</v>
      </c>
      <c r="CO16" s="139"/>
      <c r="CP16" s="140">
        <v>2</v>
      </c>
      <c r="CQ16" s="141">
        <v>119000</v>
      </c>
      <c r="CR16" s="141">
        <v>75000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95</v>
      </c>
      <c r="C17" s="189" t="s">
        <v>58</v>
      </c>
      <c r="D17" s="189"/>
      <c r="E17" s="189" t="s">
        <v>85</v>
      </c>
      <c r="F17" s="189" t="s">
        <v>86</v>
      </c>
      <c r="G17" s="189" t="s">
        <v>61</v>
      </c>
      <c r="H17" s="89"/>
      <c r="I17" s="89" t="s">
        <v>82</v>
      </c>
      <c r="J17" s="89" t="s">
        <v>87</v>
      </c>
      <c r="K17" s="181"/>
      <c r="L17" s="80">
        <v>0</v>
      </c>
      <c r="M17" s="80">
        <v>0</v>
      </c>
      <c r="N17" s="80">
        <v>25</v>
      </c>
      <c r="O17" s="91">
        <v>2</v>
      </c>
      <c r="P17" s="92">
        <v>0</v>
      </c>
      <c r="Q17" s="93">
        <f>O17+P17</f>
        <v>2</v>
      </c>
      <c r="R17" s="81">
        <f>IFERROR(Q17/N17,"-")</f>
        <v>0.08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96</v>
      </c>
      <c r="C18" s="189" t="s">
        <v>58</v>
      </c>
      <c r="D18" s="189"/>
      <c r="E18" s="189" t="s">
        <v>89</v>
      </c>
      <c r="F18" s="189" t="s">
        <v>90</v>
      </c>
      <c r="G18" s="189" t="s">
        <v>61</v>
      </c>
      <c r="H18" s="89"/>
      <c r="I18" s="89" t="s">
        <v>82</v>
      </c>
      <c r="J18" s="89" t="s">
        <v>91</v>
      </c>
      <c r="K18" s="181"/>
      <c r="L18" s="80">
        <v>0</v>
      </c>
      <c r="M18" s="80">
        <v>0</v>
      </c>
      <c r="N18" s="80">
        <v>68</v>
      </c>
      <c r="O18" s="91">
        <v>5</v>
      </c>
      <c r="P18" s="92">
        <v>1</v>
      </c>
      <c r="Q18" s="93">
        <f>O18+P18</f>
        <v>6</v>
      </c>
      <c r="R18" s="81">
        <f>IFERROR(Q18/N18,"-")</f>
        <v>0.088235294117647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8000</v>
      </c>
      <c r="Z18" s="187">
        <f>IFERROR(Y18/Q18,"-")</f>
        <v>1333.3333333333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0.16666666666667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0.16666666666667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0.33333333333333</v>
      </c>
      <c r="BQ18" s="121">
        <v>1</v>
      </c>
      <c r="BR18" s="122">
        <f>IFERROR(BQ18/BO18,"-")</f>
        <v>0.5</v>
      </c>
      <c r="BS18" s="123">
        <v>16000</v>
      </c>
      <c r="BT18" s="124">
        <f>IFERROR(BS18/BO18,"-")</f>
        <v>8000</v>
      </c>
      <c r="BU18" s="125"/>
      <c r="BV18" s="125"/>
      <c r="BW18" s="125">
        <v>1</v>
      </c>
      <c r="BX18" s="126">
        <v>1</v>
      </c>
      <c r="BY18" s="127">
        <f>IF(Q18=0,"",IF(BX18=0,"",(BX18/Q18)))</f>
        <v>0.16666666666667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0.16666666666667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8000</v>
      </c>
      <c r="CR18" s="141">
        <v>16000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97</v>
      </c>
      <c r="C19" s="189" t="s">
        <v>58</v>
      </c>
      <c r="D19" s="189"/>
      <c r="E19" s="189" t="s">
        <v>93</v>
      </c>
      <c r="F19" s="189" t="s">
        <v>93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37</v>
      </c>
      <c r="O19" s="91">
        <v>11</v>
      </c>
      <c r="P19" s="92">
        <v>0</v>
      </c>
      <c r="Q19" s="93">
        <f>O19+P19</f>
        <v>11</v>
      </c>
      <c r="R19" s="81">
        <f>IFERROR(Q19/N19,"-")</f>
        <v>0.2972972972973</v>
      </c>
      <c r="S19" s="80">
        <v>0</v>
      </c>
      <c r="T19" s="80">
        <v>1</v>
      </c>
      <c r="U19" s="81">
        <f>IFERROR(T19/(Q19),"-")</f>
        <v>0.090909090909091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0.090909090909091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4</v>
      </c>
      <c r="BP19" s="120">
        <f>IF(Q19=0,"",IF(BO19=0,"",(BO19/Q19)))</f>
        <v>0.36363636363636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0.18181818181818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4</v>
      </c>
      <c r="CH19" s="134">
        <f>IF(Q19=0,"",IF(CG19=0,"",(CG19/Q19)))</f>
        <v>0.36363636363636</v>
      </c>
      <c r="CI19" s="135">
        <v>1</v>
      </c>
      <c r="CJ19" s="136">
        <f>IFERROR(CI19/CG19,"-")</f>
        <v>0.25</v>
      </c>
      <c r="CK19" s="137">
        <v>8000</v>
      </c>
      <c r="CL19" s="138">
        <f>IFERROR(CK19/CG19,"-")</f>
        <v>2000</v>
      </c>
      <c r="CM19" s="139"/>
      <c r="CN19" s="139">
        <v>1</v>
      </c>
      <c r="CO19" s="139"/>
      <c r="CP19" s="140">
        <v>0</v>
      </c>
      <c r="CQ19" s="141">
        <v>0</v>
      </c>
      <c r="CR19" s="141">
        <v>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10.288</v>
      </c>
      <c r="B20" s="189" t="s">
        <v>98</v>
      </c>
      <c r="C20" s="189" t="s">
        <v>58</v>
      </c>
      <c r="D20" s="189"/>
      <c r="E20" s="189" t="s">
        <v>99</v>
      </c>
      <c r="F20" s="189" t="s">
        <v>75</v>
      </c>
      <c r="G20" s="189" t="s">
        <v>61</v>
      </c>
      <c r="H20" s="89" t="s">
        <v>100</v>
      </c>
      <c r="I20" s="89" t="s">
        <v>101</v>
      </c>
      <c r="J20" s="89" t="s">
        <v>102</v>
      </c>
      <c r="K20" s="181">
        <v>250000</v>
      </c>
      <c r="L20" s="80">
        <v>0</v>
      </c>
      <c r="M20" s="80">
        <v>0</v>
      </c>
      <c r="N20" s="80">
        <v>200</v>
      </c>
      <c r="O20" s="91">
        <v>19</v>
      </c>
      <c r="P20" s="92">
        <v>0</v>
      </c>
      <c r="Q20" s="93">
        <f>O20+P20</f>
        <v>19</v>
      </c>
      <c r="R20" s="81">
        <f>IFERROR(Q20/N20,"-")</f>
        <v>0.095</v>
      </c>
      <c r="S20" s="80">
        <v>3</v>
      </c>
      <c r="T20" s="80">
        <v>4</v>
      </c>
      <c r="U20" s="81">
        <f>IFERROR(T20/(Q20),"-")</f>
        <v>0.21052631578947</v>
      </c>
      <c r="V20" s="82">
        <f>IFERROR(K20/SUM(Q20:Q21),"-")</f>
        <v>7812.5</v>
      </c>
      <c r="W20" s="83">
        <v>1</v>
      </c>
      <c r="X20" s="81">
        <f>IF(Q20=0,"-",W20/Q20)</f>
        <v>0.052631578947368</v>
      </c>
      <c r="Y20" s="186">
        <v>26000</v>
      </c>
      <c r="Z20" s="187">
        <f>IFERROR(Y20/Q20,"-")</f>
        <v>1368.4210526316</v>
      </c>
      <c r="AA20" s="187">
        <f>IFERROR(Y20/W20,"-")</f>
        <v>26000</v>
      </c>
      <c r="AB20" s="181">
        <f>SUM(Y20:Y21)-SUM(K20:K21)</f>
        <v>2322000</v>
      </c>
      <c r="AC20" s="85">
        <f>SUM(Y20:Y21)/SUM(K20:K21)</f>
        <v>10.288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4</v>
      </c>
      <c r="BG20" s="113">
        <f>IF(Q20=0,"",IF(BF20=0,"",(BF20/Q20)))</f>
        <v>0.21052631578947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8</v>
      </c>
      <c r="BP20" s="120">
        <f>IF(Q20=0,"",IF(BO20=0,"",(BO20/Q20)))</f>
        <v>0.42105263157895</v>
      </c>
      <c r="BQ20" s="121">
        <v>1</v>
      </c>
      <c r="BR20" s="122">
        <f>IFERROR(BQ20/BO20,"-")</f>
        <v>0.125</v>
      </c>
      <c r="BS20" s="123">
        <v>6000</v>
      </c>
      <c r="BT20" s="124">
        <f>IFERROR(BS20/BO20,"-")</f>
        <v>750</v>
      </c>
      <c r="BU20" s="125"/>
      <c r="BV20" s="125">
        <v>1</v>
      </c>
      <c r="BW20" s="125"/>
      <c r="BX20" s="126">
        <v>6</v>
      </c>
      <c r="BY20" s="127">
        <f>IF(Q20=0,"",IF(BX20=0,"",(BX20/Q20)))</f>
        <v>0.31578947368421</v>
      </c>
      <c r="BZ20" s="128">
        <v>1</v>
      </c>
      <c r="CA20" s="129">
        <f>IFERROR(BZ20/BX20,"-")</f>
        <v>0.16666666666667</v>
      </c>
      <c r="CB20" s="130">
        <v>26000</v>
      </c>
      <c r="CC20" s="131">
        <f>IFERROR(CB20/BX20,"-")</f>
        <v>4333.3333333333</v>
      </c>
      <c r="CD20" s="132"/>
      <c r="CE20" s="132"/>
      <c r="CF20" s="132">
        <v>1</v>
      </c>
      <c r="CG20" s="133">
        <v>1</v>
      </c>
      <c r="CH20" s="134">
        <f>IF(Q20=0,"",IF(CG20=0,"",(CG20/Q20)))</f>
        <v>0.052631578947368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26000</v>
      </c>
      <c r="CR20" s="141">
        <v>26000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103</v>
      </c>
      <c r="C21" s="189" t="s">
        <v>58</v>
      </c>
      <c r="D21" s="189"/>
      <c r="E21" s="189" t="s">
        <v>99</v>
      </c>
      <c r="F21" s="189" t="s">
        <v>75</v>
      </c>
      <c r="G21" s="189" t="s">
        <v>66</v>
      </c>
      <c r="H21" s="89"/>
      <c r="I21" s="89"/>
      <c r="J21" s="89"/>
      <c r="K21" s="181"/>
      <c r="L21" s="80">
        <v>0</v>
      </c>
      <c r="M21" s="80">
        <v>0</v>
      </c>
      <c r="N21" s="80">
        <v>36</v>
      </c>
      <c r="O21" s="91">
        <v>13</v>
      </c>
      <c r="P21" s="92">
        <v>0</v>
      </c>
      <c r="Q21" s="93">
        <f>O21+P21</f>
        <v>13</v>
      </c>
      <c r="R21" s="81">
        <f>IFERROR(Q21/N21,"-")</f>
        <v>0.36111111111111</v>
      </c>
      <c r="S21" s="80">
        <v>2</v>
      </c>
      <c r="T21" s="80">
        <v>2</v>
      </c>
      <c r="U21" s="81">
        <f>IFERROR(T21/(Q21),"-")</f>
        <v>0.15384615384615</v>
      </c>
      <c r="V21" s="82"/>
      <c r="W21" s="83">
        <v>4</v>
      </c>
      <c r="X21" s="81">
        <f>IF(Q21=0,"-",W21/Q21)</f>
        <v>0.30769230769231</v>
      </c>
      <c r="Y21" s="186">
        <v>2546000</v>
      </c>
      <c r="Z21" s="187">
        <f>IFERROR(Y21/Q21,"-")</f>
        <v>195846.15384615</v>
      </c>
      <c r="AA21" s="187">
        <f>IFERROR(Y21/W21,"-")</f>
        <v>636500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2</v>
      </c>
      <c r="BG21" s="113">
        <f>IF(Q21=0,"",IF(BF21=0,"",(BF21/Q21)))</f>
        <v>0.15384615384615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8</v>
      </c>
      <c r="BY21" s="127">
        <f>IF(Q21=0,"",IF(BX21=0,"",(BX21/Q21)))</f>
        <v>0.61538461538462</v>
      </c>
      <c r="BZ21" s="128">
        <v>3</v>
      </c>
      <c r="CA21" s="129">
        <f>IFERROR(BZ21/BX21,"-")</f>
        <v>0.375</v>
      </c>
      <c r="CB21" s="130">
        <v>23000</v>
      </c>
      <c r="CC21" s="131">
        <f>IFERROR(CB21/BX21,"-")</f>
        <v>2875</v>
      </c>
      <c r="CD21" s="132">
        <v>2</v>
      </c>
      <c r="CE21" s="132"/>
      <c r="CF21" s="132">
        <v>1</v>
      </c>
      <c r="CG21" s="133">
        <v>3</v>
      </c>
      <c r="CH21" s="134">
        <f>IF(Q21=0,"",IF(CG21=0,"",(CG21/Q21)))</f>
        <v>0.23076923076923</v>
      </c>
      <c r="CI21" s="135">
        <v>2</v>
      </c>
      <c r="CJ21" s="136">
        <f>IFERROR(CI21/CG21,"-")</f>
        <v>0.66666666666667</v>
      </c>
      <c r="CK21" s="137">
        <v>2538000</v>
      </c>
      <c r="CL21" s="138">
        <f>IFERROR(CK21/CG21,"-")</f>
        <v>846000</v>
      </c>
      <c r="CM21" s="139"/>
      <c r="CN21" s="139"/>
      <c r="CO21" s="139">
        <v>2</v>
      </c>
      <c r="CP21" s="140">
        <v>4</v>
      </c>
      <c r="CQ21" s="141">
        <v>2546000</v>
      </c>
      <c r="CR21" s="141">
        <v>2447000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1.9066666666667</v>
      </c>
      <c r="B22" s="189" t="s">
        <v>104</v>
      </c>
      <c r="C22" s="189" t="s">
        <v>58</v>
      </c>
      <c r="D22" s="189"/>
      <c r="E22" s="189" t="s">
        <v>80</v>
      </c>
      <c r="F22" s="189" t="s">
        <v>81</v>
      </c>
      <c r="G22" s="189" t="s">
        <v>76</v>
      </c>
      <c r="H22" s="89" t="s">
        <v>105</v>
      </c>
      <c r="I22" s="89" t="s">
        <v>106</v>
      </c>
      <c r="J22" s="89" t="s">
        <v>107</v>
      </c>
      <c r="K22" s="181">
        <v>300000</v>
      </c>
      <c r="L22" s="80">
        <v>0</v>
      </c>
      <c r="M22" s="80">
        <v>0</v>
      </c>
      <c r="N22" s="80">
        <v>97</v>
      </c>
      <c r="O22" s="91">
        <v>7</v>
      </c>
      <c r="P22" s="92">
        <v>0</v>
      </c>
      <c r="Q22" s="93">
        <f>O22+P22</f>
        <v>7</v>
      </c>
      <c r="R22" s="81">
        <f>IFERROR(Q22/N22,"-")</f>
        <v>0.072164948453608</v>
      </c>
      <c r="S22" s="80">
        <v>0</v>
      </c>
      <c r="T22" s="80">
        <v>1</v>
      </c>
      <c r="U22" s="81">
        <f>IFERROR(T22/(Q22),"-")</f>
        <v>0.14285714285714</v>
      </c>
      <c r="V22" s="82">
        <f>IFERROR(K22/SUM(Q22:Q26),"-")</f>
        <v>7500</v>
      </c>
      <c r="W22" s="83">
        <v>1</v>
      </c>
      <c r="X22" s="81">
        <f>IF(Q22=0,"-",W22/Q22)</f>
        <v>0.14285714285714</v>
      </c>
      <c r="Y22" s="186">
        <v>8000</v>
      </c>
      <c r="Z22" s="187">
        <f>IFERROR(Y22/Q22,"-")</f>
        <v>1142.8571428571</v>
      </c>
      <c r="AA22" s="187">
        <f>IFERROR(Y22/W22,"-")</f>
        <v>8000</v>
      </c>
      <c r="AB22" s="181">
        <f>SUM(Y22:Y26)-SUM(K22:K26)</f>
        <v>272000</v>
      </c>
      <c r="AC22" s="85">
        <f>SUM(Y22:Y26)/SUM(K22:K26)</f>
        <v>1.9066666666667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0.14285714285714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0.28571428571429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0.28571428571429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0.28571428571429</v>
      </c>
      <c r="BZ22" s="128">
        <v>1</v>
      </c>
      <c r="CA22" s="129">
        <f>IFERROR(BZ22/BX22,"-")</f>
        <v>0.5</v>
      </c>
      <c r="CB22" s="130">
        <v>8000</v>
      </c>
      <c r="CC22" s="131">
        <f>IFERROR(CB22/BX22,"-")</f>
        <v>4000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8000</v>
      </c>
      <c r="CR22" s="141">
        <v>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108</v>
      </c>
      <c r="C23" s="189" t="s">
        <v>58</v>
      </c>
      <c r="D23" s="189"/>
      <c r="E23" s="189" t="s">
        <v>85</v>
      </c>
      <c r="F23" s="189" t="s">
        <v>86</v>
      </c>
      <c r="G23" s="189" t="s">
        <v>76</v>
      </c>
      <c r="H23" s="89"/>
      <c r="I23" s="89" t="s">
        <v>106</v>
      </c>
      <c r="J23" s="89"/>
      <c r="K23" s="181"/>
      <c r="L23" s="80">
        <v>0</v>
      </c>
      <c r="M23" s="80">
        <v>0</v>
      </c>
      <c r="N23" s="80">
        <v>83</v>
      </c>
      <c r="O23" s="91">
        <v>0</v>
      </c>
      <c r="P23" s="92">
        <v>0</v>
      </c>
      <c r="Q23" s="93">
        <f>O23+P23</f>
        <v>0</v>
      </c>
      <c r="R23" s="81">
        <f>IFERROR(Q23/N23,"-")</f>
        <v>0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109</v>
      </c>
      <c r="C24" s="189" t="s">
        <v>58</v>
      </c>
      <c r="D24" s="189"/>
      <c r="E24" s="189" t="s">
        <v>89</v>
      </c>
      <c r="F24" s="189" t="s">
        <v>90</v>
      </c>
      <c r="G24" s="189" t="s">
        <v>76</v>
      </c>
      <c r="H24" s="89"/>
      <c r="I24" s="89" t="s">
        <v>106</v>
      </c>
      <c r="J24" s="89"/>
      <c r="K24" s="181"/>
      <c r="L24" s="80">
        <v>0</v>
      </c>
      <c r="M24" s="80">
        <v>0</v>
      </c>
      <c r="N24" s="80">
        <v>85</v>
      </c>
      <c r="O24" s="91">
        <v>7</v>
      </c>
      <c r="P24" s="92">
        <v>0</v>
      </c>
      <c r="Q24" s="93">
        <f>O24+P24</f>
        <v>7</v>
      </c>
      <c r="R24" s="81">
        <f>IFERROR(Q24/N24,"-")</f>
        <v>0.082352941176471</v>
      </c>
      <c r="S24" s="80">
        <v>0</v>
      </c>
      <c r="T24" s="80">
        <v>1</v>
      </c>
      <c r="U24" s="81">
        <f>IFERROR(T24/(Q24),"-")</f>
        <v>0.14285714285714</v>
      </c>
      <c r="V24" s="82"/>
      <c r="W24" s="83">
        <v>2</v>
      </c>
      <c r="X24" s="81">
        <f>IF(Q24=0,"-",W24/Q24)</f>
        <v>0.28571428571429</v>
      </c>
      <c r="Y24" s="186">
        <v>278000</v>
      </c>
      <c r="Z24" s="187">
        <f>IFERROR(Y24/Q24,"-")</f>
        <v>39714.285714286</v>
      </c>
      <c r="AA24" s="187">
        <f>IFERROR(Y24/W24,"-")</f>
        <v>139000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0.14285714285714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2</v>
      </c>
      <c r="BP24" s="120">
        <f>IF(Q24=0,"",IF(BO24=0,"",(BO24/Q24)))</f>
        <v>0.28571428571429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3</v>
      </c>
      <c r="BY24" s="127">
        <f>IF(Q24=0,"",IF(BX24=0,"",(BX24/Q24)))</f>
        <v>0.42857142857143</v>
      </c>
      <c r="BZ24" s="128">
        <v>2</v>
      </c>
      <c r="CA24" s="129">
        <f>IFERROR(BZ24/BX24,"-")</f>
        <v>0.66666666666667</v>
      </c>
      <c r="CB24" s="130">
        <v>278000</v>
      </c>
      <c r="CC24" s="131">
        <f>IFERROR(CB24/BX24,"-")</f>
        <v>92666.666666667</v>
      </c>
      <c r="CD24" s="132"/>
      <c r="CE24" s="132"/>
      <c r="CF24" s="132">
        <v>2</v>
      </c>
      <c r="CG24" s="133">
        <v>1</v>
      </c>
      <c r="CH24" s="134">
        <f>IF(Q24=0,"",IF(CG24=0,"",(CG24/Q24)))</f>
        <v>0.14285714285714</v>
      </c>
      <c r="CI24" s="135">
        <v>1</v>
      </c>
      <c r="CJ24" s="136">
        <f>IFERROR(CI24/CG24,"-")</f>
        <v>1</v>
      </c>
      <c r="CK24" s="137">
        <v>20000</v>
      </c>
      <c r="CL24" s="138">
        <f>IFERROR(CK24/CG24,"-")</f>
        <v>20000</v>
      </c>
      <c r="CM24" s="139"/>
      <c r="CN24" s="139"/>
      <c r="CO24" s="139">
        <v>1</v>
      </c>
      <c r="CP24" s="140">
        <v>2</v>
      </c>
      <c r="CQ24" s="141">
        <v>278000</v>
      </c>
      <c r="CR24" s="141">
        <v>260000</v>
      </c>
      <c r="CS24" s="141"/>
      <c r="CT24" s="142" t="str">
        <f>IF(AND(CR24=0,CS24=0),"",IF(AND(CR24&lt;=100000,CS24&lt;=100000),"",IF(CR24/CQ24&gt;0.7,"男高",IF(CS24/CQ24&gt;0.7,"女高",""))))</f>
        <v>男高</v>
      </c>
    </row>
    <row r="25" spans="1:99">
      <c r="A25" s="79"/>
      <c r="B25" s="189" t="s">
        <v>110</v>
      </c>
      <c r="C25" s="189" t="s">
        <v>58</v>
      </c>
      <c r="D25" s="189"/>
      <c r="E25" s="189" t="s">
        <v>111</v>
      </c>
      <c r="F25" s="189" t="s">
        <v>112</v>
      </c>
      <c r="G25" s="189" t="s">
        <v>76</v>
      </c>
      <c r="H25" s="89"/>
      <c r="I25" s="89" t="s">
        <v>106</v>
      </c>
      <c r="J25" s="89"/>
      <c r="K25" s="181"/>
      <c r="L25" s="80">
        <v>0</v>
      </c>
      <c r="M25" s="80">
        <v>0</v>
      </c>
      <c r="N25" s="80">
        <v>91</v>
      </c>
      <c r="O25" s="91">
        <v>6</v>
      </c>
      <c r="P25" s="92">
        <v>0</v>
      </c>
      <c r="Q25" s="93">
        <f>O25+P25</f>
        <v>6</v>
      </c>
      <c r="R25" s="81">
        <f>IFERROR(Q25/N25,"-")</f>
        <v>0.065934065934066</v>
      </c>
      <c r="S25" s="80">
        <v>0</v>
      </c>
      <c r="T25" s="80">
        <v>1</v>
      </c>
      <c r="U25" s="81">
        <f>IFERROR(T25/(Q25),"-")</f>
        <v>0.16666666666667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0.16666666666667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2</v>
      </c>
      <c r="AX25" s="107">
        <f>IF(Q25=0,"",IF(AW25=0,"",(AW25/Q25)))</f>
        <v>0.33333333333333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0.16666666666667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0.16666666666667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0.16666666666667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113</v>
      </c>
      <c r="C26" s="189" t="s">
        <v>58</v>
      </c>
      <c r="D26" s="189"/>
      <c r="E26" s="189" t="s">
        <v>93</v>
      </c>
      <c r="F26" s="189" t="s">
        <v>93</v>
      </c>
      <c r="G26" s="189" t="s">
        <v>66</v>
      </c>
      <c r="H26" s="89"/>
      <c r="I26" s="89"/>
      <c r="J26" s="89"/>
      <c r="K26" s="181"/>
      <c r="L26" s="80">
        <v>0</v>
      </c>
      <c r="M26" s="80">
        <v>0</v>
      </c>
      <c r="N26" s="80">
        <v>48</v>
      </c>
      <c r="O26" s="91">
        <v>20</v>
      </c>
      <c r="P26" s="92">
        <v>0</v>
      </c>
      <c r="Q26" s="93">
        <f>O26+P26</f>
        <v>20</v>
      </c>
      <c r="R26" s="81">
        <f>IFERROR(Q26/N26,"-")</f>
        <v>0.41666666666667</v>
      </c>
      <c r="S26" s="80">
        <v>2</v>
      </c>
      <c r="T26" s="80">
        <v>6</v>
      </c>
      <c r="U26" s="81">
        <f>IFERROR(T26/(Q26),"-")</f>
        <v>0.3</v>
      </c>
      <c r="V26" s="82"/>
      <c r="W26" s="83">
        <v>5</v>
      </c>
      <c r="X26" s="81">
        <f>IF(Q26=0,"-",W26/Q26)</f>
        <v>0.25</v>
      </c>
      <c r="Y26" s="186">
        <v>286000</v>
      </c>
      <c r="Z26" s="187">
        <f>IFERROR(Y26/Q26,"-")</f>
        <v>14300</v>
      </c>
      <c r="AA26" s="187">
        <f>IFERROR(Y26/W26,"-")</f>
        <v>57200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0.05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4</v>
      </c>
      <c r="BG26" s="113">
        <f>IF(Q26=0,"",IF(BF26=0,"",(BF26/Q26)))</f>
        <v>0.2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6</v>
      </c>
      <c r="BP26" s="120">
        <f>IF(Q26=0,"",IF(BO26=0,"",(BO26/Q26)))</f>
        <v>0.3</v>
      </c>
      <c r="BQ26" s="121">
        <v>3</v>
      </c>
      <c r="BR26" s="122">
        <f>IFERROR(BQ26/BO26,"-")</f>
        <v>0.5</v>
      </c>
      <c r="BS26" s="123">
        <v>181000</v>
      </c>
      <c r="BT26" s="124">
        <f>IFERROR(BS26/BO26,"-")</f>
        <v>30166.666666667</v>
      </c>
      <c r="BU26" s="125">
        <v>1</v>
      </c>
      <c r="BV26" s="125"/>
      <c r="BW26" s="125">
        <v>2</v>
      </c>
      <c r="BX26" s="126">
        <v>7</v>
      </c>
      <c r="BY26" s="127">
        <f>IF(Q26=0,"",IF(BX26=0,"",(BX26/Q26)))</f>
        <v>0.35</v>
      </c>
      <c r="BZ26" s="128">
        <v>2</v>
      </c>
      <c r="CA26" s="129">
        <f>IFERROR(BZ26/BX26,"-")</f>
        <v>0.28571428571429</v>
      </c>
      <c r="CB26" s="130">
        <v>105000</v>
      </c>
      <c r="CC26" s="131">
        <f>IFERROR(CB26/BX26,"-")</f>
        <v>15000</v>
      </c>
      <c r="CD26" s="132"/>
      <c r="CE26" s="132"/>
      <c r="CF26" s="132">
        <v>2</v>
      </c>
      <c r="CG26" s="133">
        <v>2</v>
      </c>
      <c r="CH26" s="134">
        <f>IF(Q26=0,"",IF(CG26=0,"",(CG26/Q26)))</f>
        <v>0.1</v>
      </c>
      <c r="CI26" s="135">
        <v>1</v>
      </c>
      <c r="CJ26" s="136">
        <f>IFERROR(CI26/CG26,"-")</f>
        <v>0.5</v>
      </c>
      <c r="CK26" s="137">
        <v>3000</v>
      </c>
      <c r="CL26" s="138">
        <f>IFERROR(CK26/CG26,"-")</f>
        <v>1500</v>
      </c>
      <c r="CM26" s="139">
        <v>1</v>
      </c>
      <c r="CN26" s="139"/>
      <c r="CO26" s="139"/>
      <c r="CP26" s="140">
        <v>5</v>
      </c>
      <c r="CQ26" s="141">
        <v>286000</v>
      </c>
      <c r="CR26" s="141">
        <v>95000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0.184</v>
      </c>
      <c r="B27" s="189" t="s">
        <v>114</v>
      </c>
      <c r="C27" s="189" t="s">
        <v>58</v>
      </c>
      <c r="D27" s="189"/>
      <c r="E27" s="189" t="s">
        <v>80</v>
      </c>
      <c r="F27" s="189" t="s">
        <v>81</v>
      </c>
      <c r="G27" s="189" t="s">
        <v>61</v>
      </c>
      <c r="H27" s="89" t="s">
        <v>115</v>
      </c>
      <c r="I27" s="89" t="s">
        <v>116</v>
      </c>
      <c r="J27" s="89" t="s">
        <v>83</v>
      </c>
      <c r="K27" s="181">
        <v>125000</v>
      </c>
      <c r="L27" s="80">
        <v>0</v>
      </c>
      <c r="M27" s="80">
        <v>0</v>
      </c>
      <c r="N27" s="80">
        <v>34</v>
      </c>
      <c r="O27" s="91">
        <v>3</v>
      </c>
      <c r="P27" s="92">
        <v>0</v>
      </c>
      <c r="Q27" s="93">
        <f>O27+P27</f>
        <v>3</v>
      </c>
      <c r="R27" s="81">
        <f>IFERROR(Q27/N27,"-")</f>
        <v>0.088235294117647</v>
      </c>
      <c r="S27" s="80">
        <v>0</v>
      </c>
      <c r="T27" s="80">
        <v>3</v>
      </c>
      <c r="U27" s="81">
        <f>IFERROR(T27/(Q27),"-")</f>
        <v>1</v>
      </c>
      <c r="V27" s="82">
        <f>IFERROR(K27/SUM(Q27:Q30),"-")</f>
        <v>6250</v>
      </c>
      <c r="W27" s="83">
        <v>1</v>
      </c>
      <c r="X27" s="81">
        <f>IF(Q27=0,"-",W27/Q27)</f>
        <v>0.33333333333333</v>
      </c>
      <c r="Y27" s="186">
        <v>3000</v>
      </c>
      <c r="Z27" s="187">
        <f>IFERROR(Y27/Q27,"-")</f>
        <v>1000</v>
      </c>
      <c r="AA27" s="187">
        <f>IFERROR(Y27/W27,"-")</f>
        <v>3000</v>
      </c>
      <c r="AB27" s="181">
        <f>SUM(Y27:Y30)-SUM(K27:K30)</f>
        <v>-102000</v>
      </c>
      <c r="AC27" s="85">
        <f>SUM(Y27:Y30)/SUM(K27:K30)</f>
        <v>0.184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0.66666666666667</v>
      </c>
      <c r="BH27" s="112">
        <v>1</v>
      </c>
      <c r="BI27" s="114">
        <f>IFERROR(BH27/BF27,"-")</f>
        <v>0.5</v>
      </c>
      <c r="BJ27" s="115">
        <v>3000</v>
      </c>
      <c r="BK27" s="116">
        <f>IFERROR(BJ27/BF27,"-")</f>
        <v>1500</v>
      </c>
      <c r="BL27" s="117">
        <v>1</v>
      </c>
      <c r="BM27" s="117"/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3000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117</v>
      </c>
      <c r="C28" s="189" t="s">
        <v>58</v>
      </c>
      <c r="D28" s="189"/>
      <c r="E28" s="189" t="s">
        <v>85</v>
      </c>
      <c r="F28" s="189" t="s">
        <v>86</v>
      </c>
      <c r="G28" s="189" t="s">
        <v>61</v>
      </c>
      <c r="H28" s="89"/>
      <c r="I28" s="89" t="s">
        <v>116</v>
      </c>
      <c r="J28" s="89" t="s">
        <v>87</v>
      </c>
      <c r="K28" s="181"/>
      <c r="L28" s="80">
        <v>0</v>
      </c>
      <c r="M28" s="80">
        <v>0</v>
      </c>
      <c r="N28" s="80">
        <v>43</v>
      </c>
      <c r="O28" s="91">
        <v>6</v>
      </c>
      <c r="P28" s="92">
        <v>0</v>
      </c>
      <c r="Q28" s="93">
        <f>O28+P28</f>
        <v>6</v>
      </c>
      <c r="R28" s="81">
        <f>IFERROR(Q28/N28,"-")</f>
        <v>0.13953488372093</v>
      </c>
      <c r="S28" s="80">
        <v>0</v>
      </c>
      <c r="T28" s="80">
        <v>3</v>
      </c>
      <c r="U28" s="81">
        <f>IFERROR(T28/(Q28),"-")</f>
        <v>0.5</v>
      </c>
      <c r="V28" s="82"/>
      <c r="W28" s="83">
        <v>1</v>
      </c>
      <c r="X28" s="81">
        <f>IF(Q28=0,"-",W28/Q28)</f>
        <v>0.16666666666667</v>
      </c>
      <c r="Y28" s="186">
        <v>20000</v>
      </c>
      <c r="Z28" s="187">
        <f>IFERROR(Y28/Q28,"-")</f>
        <v>3333.3333333333</v>
      </c>
      <c r="AA28" s="187">
        <f>IFERROR(Y28/W28,"-")</f>
        <v>20000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4</v>
      </c>
      <c r="BG28" s="113">
        <f>IF(Q28=0,"",IF(BF28=0,"",(BF28/Q28)))</f>
        <v>0.66666666666667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0.33333333333333</v>
      </c>
      <c r="BQ28" s="121">
        <v>1</v>
      </c>
      <c r="BR28" s="122">
        <f>IFERROR(BQ28/BO28,"-")</f>
        <v>0.5</v>
      </c>
      <c r="BS28" s="123">
        <v>20000</v>
      </c>
      <c r="BT28" s="124">
        <f>IFERROR(BS28/BO28,"-")</f>
        <v>10000</v>
      </c>
      <c r="BU28" s="125"/>
      <c r="BV28" s="125"/>
      <c r="BW28" s="125">
        <v>1</v>
      </c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20000</v>
      </c>
      <c r="CR28" s="141">
        <v>20000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118</v>
      </c>
      <c r="C29" s="189" t="s">
        <v>58</v>
      </c>
      <c r="D29" s="189"/>
      <c r="E29" s="189" t="s">
        <v>89</v>
      </c>
      <c r="F29" s="189" t="s">
        <v>90</v>
      </c>
      <c r="G29" s="189" t="s">
        <v>61</v>
      </c>
      <c r="H29" s="89"/>
      <c r="I29" s="89" t="s">
        <v>116</v>
      </c>
      <c r="J29" s="89" t="s">
        <v>91</v>
      </c>
      <c r="K29" s="181"/>
      <c r="L29" s="80">
        <v>0</v>
      </c>
      <c r="M29" s="80">
        <v>0</v>
      </c>
      <c r="N29" s="80">
        <v>45</v>
      </c>
      <c r="O29" s="91">
        <v>4</v>
      </c>
      <c r="P29" s="92">
        <v>0</v>
      </c>
      <c r="Q29" s="93">
        <f>O29+P29</f>
        <v>4</v>
      </c>
      <c r="R29" s="81">
        <f>IFERROR(Q29/N29,"-")</f>
        <v>0.088888888888889</v>
      </c>
      <c r="S29" s="80">
        <v>0</v>
      </c>
      <c r="T29" s="80">
        <v>3</v>
      </c>
      <c r="U29" s="81">
        <f>IFERROR(T29/(Q29),"-")</f>
        <v>0.75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0.25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119</v>
      </c>
      <c r="C30" s="189" t="s">
        <v>58</v>
      </c>
      <c r="D30" s="189"/>
      <c r="E30" s="189" t="s">
        <v>93</v>
      </c>
      <c r="F30" s="189" t="s">
        <v>93</v>
      </c>
      <c r="G30" s="189" t="s">
        <v>66</v>
      </c>
      <c r="H30" s="89"/>
      <c r="I30" s="89"/>
      <c r="J30" s="89"/>
      <c r="K30" s="181"/>
      <c r="L30" s="80">
        <v>0</v>
      </c>
      <c r="M30" s="80">
        <v>0</v>
      </c>
      <c r="N30" s="80">
        <v>55</v>
      </c>
      <c r="O30" s="91">
        <v>7</v>
      </c>
      <c r="P30" s="92">
        <v>0</v>
      </c>
      <c r="Q30" s="93">
        <f>O30+P30</f>
        <v>7</v>
      </c>
      <c r="R30" s="81">
        <f>IFERROR(Q30/N30,"-")</f>
        <v>0.12727272727273</v>
      </c>
      <c r="S30" s="80">
        <v>0</v>
      </c>
      <c r="T30" s="80">
        <v>3</v>
      </c>
      <c r="U30" s="81">
        <f>IFERROR(T30/(Q30),"-")</f>
        <v>0.42857142857143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0.14285714285714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0.28571428571429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3</v>
      </c>
      <c r="BY30" s="127">
        <f>IF(Q30=0,"",IF(BX30=0,"",(BX30/Q30)))</f>
        <v>0.42857142857143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0.14285714285714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2.3275</v>
      </c>
      <c r="B31" s="189" t="s">
        <v>120</v>
      </c>
      <c r="C31" s="189" t="s">
        <v>58</v>
      </c>
      <c r="D31" s="189"/>
      <c r="E31" s="189" t="s">
        <v>80</v>
      </c>
      <c r="F31" s="189" t="s">
        <v>81</v>
      </c>
      <c r="G31" s="189" t="s">
        <v>76</v>
      </c>
      <c r="H31" s="89" t="s">
        <v>121</v>
      </c>
      <c r="I31" s="89" t="s">
        <v>106</v>
      </c>
      <c r="J31" s="89" t="s">
        <v>107</v>
      </c>
      <c r="K31" s="181">
        <v>400000</v>
      </c>
      <c r="L31" s="80">
        <v>0</v>
      </c>
      <c r="M31" s="80">
        <v>0</v>
      </c>
      <c r="N31" s="80">
        <v>77</v>
      </c>
      <c r="O31" s="91">
        <v>5</v>
      </c>
      <c r="P31" s="92">
        <v>0</v>
      </c>
      <c r="Q31" s="93">
        <f>O31+P31</f>
        <v>5</v>
      </c>
      <c r="R31" s="81">
        <f>IFERROR(Q31/N31,"-")</f>
        <v>0.064935064935065</v>
      </c>
      <c r="S31" s="80">
        <v>0</v>
      </c>
      <c r="T31" s="80">
        <v>0</v>
      </c>
      <c r="U31" s="81">
        <f>IFERROR(T31/(Q31),"-")</f>
        <v>0</v>
      </c>
      <c r="V31" s="82">
        <f>IFERROR(K31/SUM(Q31:Q35),"-")</f>
        <v>7017.5438596491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SUM(Y31:Y35)-SUM(K31:K35)</f>
        <v>531000</v>
      </c>
      <c r="AC31" s="85">
        <f>SUM(Y31:Y35)/SUM(K31:K35)</f>
        <v>2.3275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0.2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3</v>
      </c>
      <c r="BG31" s="113">
        <f>IF(Q31=0,"",IF(BF31=0,"",(BF31/Q31)))</f>
        <v>0.6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0.2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85</v>
      </c>
      <c r="F32" s="189" t="s">
        <v>86</v>
      </c>
      <c r="G32" s="189" t="s">
        <v>76</v>
      </c>
      <c r="H32" s="89"/>
      <c r="I32" s="89" t="s">
        <v>106</v>
      </c>
      <c r="J32" s="89"/>
      <c r="K32" s="181"/>
      <c r="L32" s="80">
        <v>0</v>
      </c>
      <c r="M32" s="80">
        <v>0</v>
      </c>
      <c r="N32" s="80">
        <v>84</v>
      </c>
      <c r="O32" s="91">
        <v>5</v>
      </c>
      <c r="P32" s="92">
        <v>0</v>
      </c>
      <c r="Q32" s="93">
        <f>O32+P32</f>
        <v>5</v>
      </c>
      <c r="R32" s="81">
        <f>IFERROR(Q32/N32,"-")</f>
        <v>0.05952380952381</v>
      </c>
      <c r="S32" s="80">
        <v>0</v>
      </c>
      <c r="T32" s="80">
        <v>2</v>
      </c>
      <c r="U32" s="81">
        <f>IFERROR(T32/(Q32),"-")</f>
        <v>0.4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0.2</v>
      </c>
      <c r="BQ32" s="121">
        <v>1</v>
      </c>
      <c r="BR32" s="122">
        <f>IFERROR(BQ32/BO32,"-")</f>
        <v>1</v>
      </c>
      <c r="BS32" s="123">
        <v>3000</v>
      </c>
      <c r="BT32" s="124">
        <f>IFERROR(BS32/BO32,"-")</f>
        <v>3000</v>
      </c>
      <c r="BU32" s="125">
        <v>1</v>
      </c>
      <c r="BV32" s="125"/>
      <c r="BW32" s="125"/>
      <c r="BX32" s="126">
        <v>3</v>
      </c>
      <c r="BY32" s="127">
        <f>IF(Q32=0,"",IF(BX32=0,"",(BX32/Q32)))</f>
        <v>0.6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123</v>
      </c>
      <c r="C33" s="189" t="s">
        <v>58</v>
      </c>
      <c r="D33" s="189"/>
      <c r="E33" s="189" t="s">
        <v>89</v>
      </c>
      <c r="F33" s="189" t="s">
        <v>90</v>
      </c>
      <c r="G33" s="189" t="s">
        <v>76</v>
      </c>
      <c r="H33" s="89"/>
      <c r="I33" s="89" t="s">
        <v>106</v>
      </c>
      <c r="J33" s="89"/>
      <c r="K33" s="181"/>
      <c r="L33" s="80">
        <v>0</v>
      </c>
      <c r="M33" s="80">
        <v>0</v>
      </c>
      <c r="N33" s="80">
        <v>122</v>
      </c>
      <c r="O33" s="91">
        <v>8</v>
      </c>
      <c r="P33" s="92">
        <v>0</v>
      </c>
      <c r="Q33" s="93">
        <f>O33+P33</f>
        <v>8</v>
      </c>
      <c r="R33" s="81">
        <f>IFERROR(Q33/N33,"-")</f>
        <v>0.065573770491803</v>
      </c>
      <c r="S33" s="80">
        <v>1</v>
      </c>
      <c r="T33" s="80">
        <v>1</v>
      </c>
      <c r="U33" s="81">
        <f>IFERROR(T33/(Q33),"-")</f>
        <v>0.125</v>
      </c>
      <c r="V33" s="82"/>
      <c r="W33" s="83">
        <v>1</v>
      </c>
      <c r="X33" s="81">
        <f>IF(Q33=0,"-",W33/Q33)</f>
        <v>0.125</v>
      </c>
      <c r="Y33" s="186">
        <v>20000</v>
      </c>
      <c r="Z33" s="187">
        <f>IFERROR(Y33/Q33,"-")</f>
        <v>2500</v>
      </c>
      <c r="AA33" s="187">
        <f>IFERROR(Y33/W33,"-")</f>
        <v>20000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0.125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0.125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4</v>
      </c>
      <c r="BP33" s="120">
        <f>IF(Q33=0,"",IF(BO33=0,"",(BO33/Q33)))</f>
        <v>0.5</v>
      </c>
      <c r="BQ33" s="121">
        <v>1</v>
      </c>
      <c r="BR33" s="122">
        <f>IFERROR(BQ33/BO33,"-")</f>
        <v>0.25</v>
      </c>
      <c r="BS33" s="123">
        <v>21000</v>
      </c>
      <c r="BT33" s="124">
        <f>IFERROR(BS33/BO33,"-")</f>
        <v>5250</v>
      </c>
      <c r="BU33" s="125"/>
      <c r="BV33" s="125"/>
      <c r="BW33" s="125">
        <v>1</v>
      </c>
      <c r="BX33" s="126">
        <v>2</v>
      </c>
      <c r="BY33" s="127">
        <f>IF(Q33=0,"",IF(BX33=0,"",(BX33/Q33)))</f>
        <v>0.25</v>
      </c>
      <c r="BZ33" s="128">
        <v>1</v>
      </c>
      <c r="CA33" s="129">
        <f>IFERROR(BZ33/BX33,"-")</f>
        <v>0.5</v>
      </c>
      <c r="CB33" s="130">
        <v>20000</v>
      </c>
      <c r="CC33" s="131">
        <f>IFERROR(CB33/BX33,"-")</f>
        <v>10000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20000</v>
      </c>
      <c r="CR33" s="141">
        <v>21000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111</v>
      </c>
      <c r="F34" s="189" t="s">
        <v>112</v>
      </c>
      <c r="G34" s="189" t="s">
        <v>76</v>
      </c>
      <c r="H34" s="89"/>
      <c r="I34" s="89" t="s">
        <v>106</v>
      </c>
      <c r="J34" s="89"/>
      <c r="K34" s="181"/>
      <c r="L34" s="80">
        <v>0</v>
      </c>
      <c r="M34" s="80">
        <v>0</v>
      </c>
      <c r="N34" s="80">
        <v>92</v>
      </c>
      <c r="O34" s="91">
        <v>6</v>
      </c>
      <c r="P34" s="92">
        <v>0</v>
      </c>
      <c r="Q34" s="93">
        <f>O34+P34</f>
        <v>6</v>
      </c>
      <c r="R34" s="81">
        <f>IFERROR(Q34/N34,"-")</f>
        <v>0.065217391304348</v>
      </c>
      <c r="S34" s="80">
        <v>0</v>
      </c>
      <c r="T34" s="80">
        <v>2</v>
      </c>
      <c r="U34" s="81">
        <f>IFERROR(T34/(Q34),"-")</f>
        <v>0.33333333333333</v>
      </c>
      <c r="V34" s="82"/>
      <c r="W34" s="83">
        <v>2</v>
      </c>
      <c r="X34" s="81">
        <f>IF(Q34=0,"-",W34/Q34)</f>
        <v>0.33333333333333</v>
      </c>
      <c r="Y34" s="186">
        <v>114000</v>
      </c>
      <c r="Z34" s="187">
        <f>IFERROR(Y34/Q34,"-")</f>
        <v>19000</v>
      </c>
      <c r="AA34" s="187">
        <f>IFERROR(Y34/W34,"-")</f>
        <v>57000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0.16666666666667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4</v>
      </c>
      <c r="BP34" s="120">
        <f>IF(Q34=0,"",IF(BO34=0,"",(BO34/Q34)))</f>
        <v>0.66666666666667</v>
      </c>
      <c r="BQ34" s="121">
        <v>2</v>
      </c>
      <c r="BR34" s="122">
        <f>IFERROR(BQ34/BO34,"-")</f>
        <v>0.5</v>
      </c>
      <c r="BS34" s="123">
        <v>94000</v>
      </c>
      <c r="BT34" s="124">
        <f>IFERROR(BS34/BO34,"-")</f>
        <v>23500</v>
      </c>
      <c r="BU34" s="125"/>
      <c r="BV34" s="125"/>
      <c r="BW34" s="125">
        <v>2</v>
      </c>
      <c r="BX34" s="126">
        <v>1</v>
      </c>
      <c r="BY34" s="127">
        <f>IF(Q34=0,"",IF(BX34=0,"",(BX34/Q34)))</f>
        <v>0.16666666666667</v>
      </c>
      <c r="BZ34" s="128">
        <v>1</v>
      </c>
      <c r="CA34" s="129">
        <f>IFERROR(BZ34/BX34,"-")</f>
        <v>1</v>
      </c>
      <c r="CB34" s="130">
        <v>42000</v>
      </c>
      <c r="CC34" s="131">
        <f>IFERROR(CB34/BX34,"-")</f>
        <v>42000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114000</v>
      </c>
      <c r="CR34" s="141">
        <v>72000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125</v>
      </c>
      <c r="C35" s="189" t="s">
        <v>58</v>
      </c>
      <c r="D35" s="189"/>
      <c r="E35" s="189" t="s">
        <v>93</v>
      </c>
      <c r="F35" s="189" t="s">
        <v>93</v>
      </c>
      <c r="G35" s="189" t="s">
        <v>66</v>
      </c>
      <c r="H35" s="89"/>
      <c r="I35" s="89"/>
      <c r="J35" s="89"/>
      <c r="K35" s="181"/>
      <c r="L35" s="80">
        <v>0</v>
      </c>
      <c r="M35" s="80">
        <v>0</v>
      </c>
      <c r="N35" s="80">
        <v>249</v>
      </c>
      <c r="O35" s="91">
        <v>32</v>
      </c>
      <c r="P35" s="92">
        <v>1</v>
      </c>
      <c r="Q35" s="93">
        <f>O35+P35</f>
        <v>33</v>
      </c>
      <c r="R35" s="81">
        <f>IFERROR(Q35/N35,"-")</f>
        <v>0.13253012048193</v>
      </c>
      <c r="S35" s="80">
        <v>3</v>
      </c>
      <c r="T35" s="80">
        <v>8</v>
      </c>
      <c r="U35" s="81">
        <f>IFERROR(T35/(Q35),"-")</f>
        <v>0.24242424242424</v>
      </c>
      <c r="V35" s="82"/>
      <c r="W35" s="83">
        <v>3</v>
      </c>
      <c r="X35" s="81">
        <f>IF(Q35=0,"-",W35/Q35)</f>
        <v>0.090909090909091</v>
      </c>
      <c r="Y35" s="186">
        <v>797000</v>
      </c>
      <c r="Z35" s="187">
        <f>IFERROR(Y35/Q35,"-")</f>
        <v>24151.515151515</v>
      </c>
      <c r="AA35" s="187">
        <f>IFERROR(Y35/W35,"-")</f>
        <v>265666.66666667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2</v>
      </c>
      <c r="AX35" s="107">
        <f>IF(Q35=0,"",IF(AW35=0,"",(AW35/Q35)))</f>
        <v>0.060606060606061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3</v>
      </c>
      <c r="BG35" s="113">
        <f>IF(Q35=0,"",IF(BF35=0,"",(BF35/Q35)))</f>
        <v>0.090909090909091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9</v>
      </c>
      <c r="BP35" s="120">
        <f>IF(Q35=0,"",IF(BO35=0,"",(BO35/Q35)))</f>
        <v>0.27272727272727</v>
      </c>
      <c r="BQ35" s="121">
        <v>3</v>
      </c>
      <c r="BR35" s="122">
        <f>IFERROR(BQ35/BO35,"-")</f>
        <v>0.33333333333333</v>
      </c>
      <c r="BS35" s="123">
        <v>65000</v>
      </c>
      <c r="BT35" s="124">
        <f>IFERROR(BS35/BO35,"-")</f>
        <v>7222.2222222222</v>
      </c>
      <c r="BU35" s="125">
        <v>1</v>
      </c>
      <c r="BV35" s="125"/>
      <c r="BW35" s="125">
        <v>2</v>
      </c>
      <c r="BX35" s="126">
        <v>11</v>
      </c>
      <c r="BY35" s="127">
        <f>IF(Q35=0,"",IF(BX35=0,"",(BX35/Q35)))</f>
        <v>0.33333333333333</v>
      </c>
      <c r="BZ35" s="128">
        <v>3</v>
      </c>
      <c r="CA35" s="129">
        <f>IFERROR(BZ35/BX35,"-")</f>
        <v>0.27272727272727</v>
      </c>
      <c r="CB35" s="130">
        <v>6167576</v>
      </c>
      <c r="CC35" s="131">
        <f>IFERROR(CB35/BX35,"-")</f>
        <v>560688.72727273</v>
      </c>
      <c r="CD35" s="132"/>
      <c r="CE35" s="132"/>
      <c r="CF35" s="132">
        <v>3</v>
      </c>
      <c r="CG35" s="133">
        <v>8</v>
      </c>
      <c r="CH35" s="134">
        <f>IF(Q35=0,"",IF(CG35=0,"",(CG35/Q35)))</f>
        <v>0.24242424242424</v>
      </c>
      <c r="CI35" s="135">
        <v>2</v>
      </c>
      <c r="CJ35" s="136">
        <f>IFERROR(CI35/CG35,"-")</f>
        <v>0.25</v>
      </c>
      <c r="CK35" s="137">
        <v>6000</v>
      </c>
      <c r="CL35" s="138">
        <f>IFERROR(CK35/CG35,"-")</f>
        <v>750</v>
      </c>
      <c r="CM35" s="139">
        <v>2</v>
      </c>
      <c r="CN35" s="139"/>
      <c r="CO35" s="139"/>
      <c r="CP35" s="140">
        <v>3</v>
      </c>
      <c r="CQ35" s="141">
        <v>797000</v>
      </c>
      <c r="CR35" s="141">
        <v>5606000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>
        <f>AC36</f>
        <v>0.35</v>
      </c>
      <c r="B36" s="189" t="s">
        <v>126</v>
      </c>
      <c r="C36" s="189" t="s">
        <v>58</v>
      </c>
      <c r="D36" s="189"/>
      <c r="E36" s="189" t="s">
        <v>127</v>
      </c>
      <c r="F36" s="189" t="s">
        <v>60</v>
      </c>
      <c r="G36" s="189" t="s">
        <v>76</v>
      </c>
      <c r="H36" s="89" t="s">
        <v>128</v>
      </c>
      <c r="I36" s="89" t="s">
        <v>70</v>
      </c>
      <c r="J36" s="89" t="s">
        <v>129</v>
      </c>
      <c r="K36" s="181">
        <v>120000</v>
      </c>
      <c r="L36" s="80">
        <v>0</v>
      </c>
      <c r="M36" s="80">
        <v>0</v>
      </c>
      <c r="N36" s="80">
        <v>51</v>
      </c>
      <c r="O36" s="91">
        <v>5</v>
      </c>
      <c r="P36" s="92">
        <v>0</v>
      </c>
      <c r="Q36" s="93">
        <f>O36+P36</f>
        <v>5</v>
      </c>
      <c r="R36" s="81">
        <f>IFERROR(Q36/N36,"-")</f>
        <v>0.098039215686275</v>
      </c>
      <c r="S36" s="80">
        <v>0</v>
      </c>
      <c r="T36" s="80">
        <v>1</v>
      </c>
      <c r="U36" s="81">
        <f>IFERROR(T36/(Q36),"-")</f>
        <v>0.2</v>
      </c>
      <c r="V36" s="82">
        <f>IFERROR(K36/SUM(Q36:Q37),"-")</f>
        <v>10909.090909091</v>
      </c>
      <c r="W36" s="83">
        <v>1</v>
      </c>
      <c r="X36" s="81">
        <f>IF(Q36=0,"-",W36/Q36)</f>
        <v>0.2</v>
      </c>
      <c r="Y36" s="186">
        <v>3000</v>
      </c>
      <c r="Z36" s="187">
        <f>IFERROR(Y36/Q36,"-")</f>
        <v>600</v>
      </c>
      <c r="AA36" s="187">
        <f>IFERROR(Y36/W36,"-")</f>
        <v>3000</v>
      </c>
      <c r="AB36" s="181">
        <f>SUM(Y36:Y37)-SUM(K36:K37)</f>
        <v>-78000</v>
      </c>
      <c r="AC36" s="85">
        <f>SUM(Y36:Y37)/SUM(K36:K37)</f>
        <v>0.35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</v>
      </c>
      <c r="BH36" s="112">
        <v>1</v>
      </c>
      <c r="BI36" s="114">
        <f>IFERROR(BH36/BF36,"-")</f>
        <v>1</v>
      </c>
      <c r="BJ36" s="115">
        <v>3000</v>
      </c>
      <c r="BK36" s="116">
        <f>IFERROR(BJ36/BF36,"-")</f>
        <v>3000</v>
      </c>
      <c r="BL36" s="117">
        <v>1</v>
      </c>
      <c r="BM36" s="117"/>
      <c r="BN36" s="117"/>
      <c r="BO36" s="119">
        <v>2</v>
      </c>
      <c r="BP36" s="120">
        <f>IF(Q36=0,"",IF(BO36=0,"",(BO36/Q36)))</f>
        <v>0.4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0.2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1</v>
      </c>
      <c r="CQ36" s="141">
        <v>3000</v>
      </c>
      <c r="CR36" s="141">
        <v>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127</v>
      </c>
      <c r="F37" s="189" t="s">
        <v>60</v>
      </c>
      <c r="G37" s="189" t="s">
        <v>66</v>
      </c>
      <c r="H37" s="89"/>
      <c r="I37" s="89"/>
      <c r="J37" s="89"/>
      <c r="K37" s="181"/>
      <c r="L37" s="80">
        <v>0</v>
      </c>
      <c r="M37" s="80">
        <v>0</v>
      </c>
      <c r="N37" s="80">
        <v>10</v>
      </c>
      <c r="O37" s="91">
        <v>6</v>
      </c>
      <c r="P37" s="92">
        <v>0</v>
      </c>
      <c r="Q37" s="93">
        <f>O37+P37</f>
        <v>6</v>
      </c>
      <c r="R37" s="81">
        <f>IFERROR(Q37/N37,"-")</f>
        <v>0.6</v>
      </c>
      <c r="S37" s="80">
        <v>0</v>
      </c>
      <c r="T37" s="80">
        <v>2</v>
      </c>
      <c r="U37" s="81">
        <f>IFERROR(T37/(Q37),"-")</f>
        <v>0.33333333333333</v>
      </c>
      <c r="V37" s="82"/>
      <c r="W37" s="83">
        <v>4</v>
      </c>
      <c r="X37" s="81">
        <f>IF(Q37=0,"-",W37/Q37)</f>
        <v>0.66666666666667</v>
      </c>
      <c r="Y37" s="186">
        <v>39000</v>
      </c>
      <c r="Z37" s="187">
        <f>IFERROR(Y37/Q37,"-")</f>
        <v>6500</v>
      </c>
      <c r="AA37" s="187">
        <f>IFERROR(Y37/W37,"-")</f>
        <v>9750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0.16666666666667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3</v>
      </c>
      <c r="BP37" s="120">
        <f>IF(Q37=0,"",IF(BO37=0,"",(BO37/Q37)))</f>
        <v>0.5</v>
      </c>
      <c r="BQ37" s="121">
        <v>3</v>
      </c>
      <c r="BR37" s="122">
        <f>IFERROR(BQ37/BO37,"-")</f>
        <v>1</v>
      </c>
      <c r="BS37" s="123">
        <v>43000</v>
      </c>
      <c r="BT37" s="124">
        <f>IFERROR(BS37/BO37,"-")</f>
        <v>14333.333333333</v>
      </c>
      <c r="BU37" s="125">
        <v>1</v>
      </c>
      <c r="BV37" s="125">
        <v>1</v>
      </c>
      <c r="BW37" s="125">
        <v>1</v>
      </c>
      <c r="BX37" s="126">
        <v>2</v>
      </c>
      <c r="BY37" s="127">
        <f>IF(Q37=0,"",IF(BX37=0,"",(BX37/Q37)))</f>
        <v>0.33333333333333</v>
      </c>
      <c r="BZ37" s="128">
        <v>2</v>
      </c>
      <c r="CA37" s="129">
        <f>IFERROR(BZ37/BX37,"-")</f>
        <v>1</v>
      </c>
      <c r="CB37" s="130">
        <v>16000</v>
      </c>
      <c r="CC37" s="131">
        <f>IFERROR(CB37/BX37,"-")</f>
        <v>8000</v>
      </c>
      <c r="CD37" s="132">
        <v>1</v>
      </c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4</v>
      </c>
      <c r="CQ37" s="141">
        <v>39000</v>
      </c>
      <c r="CR37" s="141">
        <v>30000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0.3</v>
      </c>
      <c r="B38" s="189" t="s">
        <v>131</v>
      </c>
      <c r="C38" s="189" t="s">
        <v>58</v>
      </c>
      <c r="D38" s="189"/>
      <c r="E38" s="189" t="s">
        <v>127</v>
      </c>
      <c r="F38" s="189" t="s">
        <v>75</v>
      </c>
      <c r="G38" s="189" t="s">
        <v>68</v>
      </c>
      <c r="H38" s="89" t="s">
        <v>121</v>
      </c>
      <c r="I38" s="89" t="s">
        <v>70</v>
      </c>
      <c r="J38" s="191" t="s">
        <v>132</v>
      </c>
      <c r="K38" s="181">
        <v>150000</v>
      </c>
      <c r="L38" s="80">
        <v>0</v>
      </c>
      <c r="M38" s="80">
        <v>0</v>
      </c>
      <c r="N38" s="80">
        <v>47</v>
      </c>
      <c r="O38" s="91">
        <v>4</v>
      </c>
      <c r="P38" s="92">
        <v>0</v>
      </c>
      <c r="Q38" s="93">
        <f>O38+P38</f>
        <v>4</v>
      </c>
      <c r="R38" s="81">
        <f>IFERROR(Q38/N38,"-")</f>
        <v>0.085106382978723</v>
      </c>
      <c r="S38" s="80">
        <v>0</v>
      </c>
      <c r="T38" s="80">
        <v>2</v>
      </c>
      <c r="U38" s="81">
        <f>IFERROR(T38/(Q38),"-")</f>
        <v>0.5</v>
      </c>
      <c r="V38" s="82">
        <f>IFERROR(K38/SUM(Q38:Q39),"-")</f>
        <v>8823.5294117647</v>
      </c>
      <c r="W38" s="83">
        <v>1</v>
      </c>
      <c r="X38" s="81">
        <f>IF(Q38=0,"-",W38/Q38)</f>
        <v>0.25</v>
      </c>
      <c r="Y38" s="186">
        <v>5000</v>
      </c>
      <c r="Z38" s="187">
        <f>IFERROR(Y38/Q38,"-")</f>
        <v>1250</v>
      </c>
      <c r="AA38" s="187">
        <f>IFERROR(Y38/W38,"-")</f>
        <v>5000</v>
      </c>
      <c r="AB38" s="181">
        <f>SUM(Y38:Y39)-SUM(K38:K39)</f>
        <v>-105000</v>
      </c>
      <c r="AC38" s="85">
        <f>SUM(Y38:Y39)/SUM(K38:K39)</f>
        <v>0.3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0.25</v>
      </c>
      <c r="AY38" s="106">
        <v>1</v>
      </c>
      <c r="AZ38" s="108">
        <f>IFERROR(AY38/AW38,"-")</f>
        <v>1</v>
      </c>
      <c r="BA38" s="109">
        <v>5000</v>
      </c>
      <c r="BB38" s="110">
        <f>IFERROR(BA38/AW38,"-")</f>
        <v>5000</v>
      </c>
      <c r="BC38" s="111">
        <v>1</v>
      </c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0.25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5000</v>
      </c>
      <c r="CR38" s="141">
        <v>5000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127</v>
      </c>
      <c r="F39" s="189" t="s">
        <v>75</v>
      </c>
      <c r="G39" s="189" t="s">
        <v>66</v>
      </c>
      <c r="H39" s="89"/>
      <c r="I39" s="89"/>
      <c r="J39" s="89"/>
      <c r="K39" s="181"/>
      <c r="L39" s="80">
        <v>0</v>
      </c>
      <c r="M39" s="80">
        <v>0</v>
      </c>
      <c r="N39" s="80">
        <v>58</v>
      </c>
      <c r="O39" s="91">
        <v>13</v>
      </c>
      <c r="P39" s="92">
        <v>0</v>
      </c>
      <c r="Q39" s="93">
        <f>O39+P39</f>
        <v>13</v>
      </c>
      <c r="R39" s="81">
        <f>IFERROR(Q39/N39,"-")</f>
        <v>0.22413793103448</v>
      </c>
      <c r="S39" s="80">
        <v>0</v>
      </c>
      <c r="T39" s="80">
        <v>3</v>
      </c>
      <c r="U39" s="81">
        <f>IFERROR(T39/(Q39),"-")</f>
        <v>0.23076923076923</v>
      </c>
      <c r="V39" s="82"/>
      <c r="W39" s="83">
        <v>2</v>
      </c>
      <c r="X39" s="81">
        <f>IF(Q39=0,"-",W39/Q39)</f>
        <v>0.15384615384615</v>
      </c>
      <c r="Y39" s="186">
        <v>40000</v>
      </c>
      <c r="Z39" s="187">
        <f>IFERROR(Y39/Q39,"-")</f>
        <v>3076.9230769231</v>
      </c>
      <c r="AA39" s="187">
        <f>IFERROR(Y39/W39,"-")</f>
        <v>20000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0.076923076923077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5</v>
      </c>
      <c r="BP39" s="120">
        <f>IF(Q39=0,"",IF(BO39=0,"",(BO39/Q39)))</f>
        <v>0.38461538461538</v>
      </c>
      <c r="BQ39" s="121">
        <v>1</v>
      </c>
      <c r="BR39" s="122">
        <f>IFERROR(BQ39/BO39,"-")</f>
        <v>0.2</v>
      </c>
      <c r="BS39" s="123">
        <v>2000</v>
      </c>
      <c r="BT39" s="124">
        <f>IFERROR(BS39/BO39,"-")</f>
        <v>400</v>
      </c>
      <c r="BU39" s="125">
        <v>1</v>
      </c>
      <c r="BV39" s="125"/>
      <c r="BW39" s="125"/>
      <c r="BX39" s="126">
        <v>3</v>
      </c>
      <c r="BY39" s="127">
        <f>IF(Q39=0,"",IF(BX39=0,"",(BX39/Q39)))</f>
        <v>0.23076923076923</v>
      </c>
      <c r="BZ39" s="128">
        <v>1</v>
      </c>
      <c r="CA39" s="129">
        <f>IFERROR(BZ39/BX39,"-")</f>
        <v>0.33333333333333</v>
      </c>
      <c r="CB39" s="130">
        <v>30000</v>
      </c>
      <c r="CC39" s="131">
        <f>IFERROR(CB39/BX39,"-")</f>
        <v>10000</v>
      </c>
      <c r="CD39" s="132"/>
      <c r="CE39" s="132"/>
      <c r="CF39" s="132">
        <v>1</v>
      </c>
      <c r="CG39" s="133">
        <v>4</v>
      </c>
      <c r="CH39" s="134">
        <f>IF(Q39=0,"",IF(CG39=0,"",(CG39/Q39)))</f>
        <v>0.30769230769231</v>
      </c>
      <c r="CI39" s="135">
        <v>2</v>
      </c>
      <c r="CJ39" s="136">
        <f>IFERROR(CI39/CG39,"-")</f>
        <v>0.5</v>
      </c>
      <c r="CK39" s="137">
        <v>458000</v>
      </c>
      <c r="CL39" s="138">
        <f>IFERROR(CK39/CG39,"-")</f>
        <v>114500</v>
      </c>
      <c r="CM39" s="139"/>
      <c r="CN39" s="139"/>
      <c r="CO39" s="139">
        <v>2</v>
      </c>
      <c r="CP39" s="140">
        <v>2</v>
      </c>
      <c r="CQ39" s="141">
        <v>40000</v>
      </c>
      <c r="CR39" s="141">
        <v>420000</v>
      </c>
      <c r="CS39" s="141"/>
      <c r="CT39" s="142" t="str">
        <f>IF(AND(CR39=0,CS39=0),"",IF(AND(CR39&lt;=100000,CS39&lt;=100000),"",IF(CR39/CQ39&gt;0.7,"男高",IF(CS39/CQ39&gt;0.7,"女高",""))))</f>
        <v>男高</v>
      </c>
    </row>
    <row r="40" spans="1:99">
      <c r="A40" s="79" t="str">
        <f>AC40</f>
        <v>0</v>
      </c>
      <c r="B40" s="189" t="s">
        <v>134</v>
      </c>
      <c r="C40" s="189" t="s">
        <v>58</v>
      </c>
      <c r="D40" s="189"/>
      <c r="E40" s="189"/>
      <c r="F40" s="189"/>
      <c r="G40" s="189" t="s">
        <v>61</v>
      </c>
      <c r="H40" s="89" t="s">
        <v>135</v>
      </c>
      <c r="I40" s="89" t="s">
        <v>70</v>
      </c>
      <c r="J40" s="191" t="s">
        <v>136</v>
      </c>
      <c r="K40" s="181">
        <v>0</v>
      </c>
      <c r="L40" s="80">
        <v>0</v>
      </c>
      <c r="M40" s="80">
        <v>0</v>
      </c>
      <c r="N40" s="80">
        <v>50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 t="str">
        <f>IFERROR(K40/SUM(Q40:Q41),"-")</f>
        <v>-</v>
      </c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>
        <f>SUM(Y40:Y41)-SUM(K40:K41)</f>
        <v>0</v>
      </c>
      <c r="AC40" s="85" t="str">
        <f>SUM(Y40:Y41)/SUM(K40:K41)</f>
        <v>0</v>
      </c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137</v>
      </c>
      <c r="C41" s="189" t="s">
        <v>58</v>
      </c>
      <c r="D41" s="189"/>
      <c r="E41" s="189"/>
      <c r="F41" s="189"/>
      <c r="G41" s="189" t="s">
        <v>66</v>
      </c>
      <c r="H41" s="89"/>
      <c r="I41" s="89"/>
      <c r="J41" s="89"/>
      <c r="K41" s="181"/>
      <c r="L41" s="80">
        <v>0</v>
      </c>
      <c r="M41" s="80">
        <v>0</v>
      </c>
      <c r="N41" s="80">
        <v>0</v>
      </c>
      <c r="O41" s="91">
        <v>0</v>
      </c>
      <c r="P41" s="92">
        <v>0</v>
      </c>
      <c r="Q41" s="93">
        <f>O41+P41</f>
        <v>0</v>
      </c>
      <c r="R41" s="81" t="str">
        <f>IFERROR(Q41/N41,"-")</f>
        <v>-</v>
      </c>
      <c r="S41" s="80">
        <v>0</v>
      </c>
      <c r="T41" s="80">
        <v>0</v>
      </c>
      <c r="U41" s="81" t="str">
        <f>IFERROR(T41/(Q41),"-")</f>
        <v>-</v>
      </c>
      <c r="V41" s="82"/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/>
      <c r="AC41" s="85"/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30"/>
      <c r="B42" s="86"/>
      <c r="C42" s="86"/>
      <c r="D42" s="87"/>
      <c r="E42" s="87"/>
      <c r="F42" s="87"/>
      <c r="G42" s="88"/>
      <c r="H42" s="89"/>
      <c r="I42" s="89"/>
      <c r="J42" s="89"/>
      <c r="K42" s="182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8"/>
      <c r="Z42" s="188"/>
      <c r="AA42" s="188"/>
      <c r="AB42" s="188"/>
      <c r="AC42" s="33"/>
      <c r="AD42" s="58"/>
      <c r="AE42" s="62"/>
      <c r="AF42" s="63"/>
      <c r="AG42" s="62"/>
      <c r="AH42" s="66"/>
      <c r="AI42" s="67"/>
      <c r="AJ42" s="68"/>
      <c r="AK42" s="69"/>
      <c r="AL42" s="69"/>
      <c r="AM42" s="69"/>
      <c r="AN42" s="62"/>
      <c r="AO42" s="63"/>
      <c r="AP42" s="62"/>
      <c r="AQ42" s="66"/>
      <c r="AR42" s="67"/>
      <c r="AS42" s="68"/>
      <c r="AT42" s="69"/>
      <c r="AU42" s="69"/>
      <c r="AV42" s="69"/>
      <c r="AW42" s="62"/>
      <c r="AX42" s="63"/>
      <c r="AY42" s="62"/>
      <c r="AZ42" s="66"/>
      <c r="BA42" s="67"/>
      <c r="BB42" s="68"/>
      <c r="BC42" s="69"/>
      <c r="BD42" s="69"/>
      <c r="BE42" s="69"/>
      <c r="BF42" s="62"/>
      <c r="BG42" s="63"/>
      <c r="BH42" s="62"/>
      <c r="BI42" s="66"/>
      <c r="BJ42" s="67"/>
      <c r="BK42" s="68"/>
      <c r="BL42" s="69"/>
      <c r="BM42" s="69"/>
      <c r="BN42" s="69"/>
      <c r="BO42" s="64"/>
      <c r="BP42" s="65"/>
      <c r="BQ42" s="62"/>
      <c r="BR42" s="66"/>
      <c r="BS42" s="67"/>
      <c r="BT42" s="68"/>
      <c r="BU42" s="69"/>
      <c r="BV42" s="69"/>
      <c r="BW42" s="69"/>
      <c r="BX42" s="64"/>
      <c r="BY42" s="65"/>
      <c r="BZ42" s="62"/>
      <c r="CA42" s="66"/>
      <c r="CB42" s="67"/>
      <c r="CC42" s="68"/>
      <c r="CD42" s="69"/>
      <c r="CE42" s="69"/>
      <c r="CF42" s="69"/>
      <c r="CG42" s="64"/>
      <c r="CH42" s="65"/>
      <c r="CI42" s="62"/>
      <c r="CJ42" s="66"/>
      <c r="CK42" s="67"/>
      <c r="CL42" s="68"/>
      <c r="CM42" s="69"/>
      <c r="CN42" s="69"/>
      <c r="CO42" s="69"/>
      <c r="CP42" s="70"/>
      <c r="CQ42" s="67"/>
      <c r="CR42" s="67"/>
      <c r="CS42" s="67"/>
      <c r="CT42" s="71"/>
    </row>
    <row r="43" spans="1:99">
      <c r="A43" s="30"/>
      <c r="B43" s="37"/>
      <c r="C43" s="37"/>
      <c r="D43" s="21"/>
      <c r="E43" s="21"/>
      <c r="F43" s="21"/>
      <c r="G43" s="22"/>
      <c r="H43" s="36"/>
      <c r="I43" s="36"/>
      <c r="J43" s="74"/>
      <c r="K43" s="183"/>
      <c r="L43" s="34"/>
      <c r="M43" s="34"/>
      <c r="N43" s="31"/>
      <c r="O43" s="23"/>
      <c r="P43" s="23"/>
      <c r="Q43" s="23"/>
      <c r="R43" s="32"/>
      <c r="S43" s="32"/>
      <c r="T43" s="23"/>
      <c r="U43" s="32"/>
      <c r="V43" s="25"/>
      <c r="W43" s="25"/>
      <c r="X43" s="25"/>
      <c r="Y43" s="188"/>
      <c r="Z43" s="188"/>
      <c r="AA43" s="188"/>
      <c r="AB43" s="188"/>
      <c r="AC43" s="33"/>
      <c r="AD43" s="60"/>
      <c r="AE43" s="62"/>
      <c r="AF43" s="63"/>
      <c r="AG43" s="62"/>
      <c r="AH43" s="66"/>
      <c r="AI43" s="67"/>
      <c r="AJ43" s="68"/>
      <c r="AK43" s="69"/>
      <c r="AL43" s="69"/>
      <c r="AM43" s="69"/>
      <c r="AN43" s="62"/>
      <c r="AO43" s="63"/>
      <c r="AP43" s="62"/>
      <c r="AQ43" s="66"/>
      <c r="AR43" s="67"/>
      <c r="AS43" s="68"/>
      <c r="AT43" s="69"/>
      <c r="AU43" s="69"/>
      <c r="AV43" s="69"/>
      <c r="AW43" s="62"/>
      <c r="AX43" s="63"/>
      <c r="AY43" s="62"/>
      <c r="AZ43" s="66"/>
      <c r="BA43" s="67"/>
      <c r="BB43" s="68"/>
      <c r="BC43" s="69"/>
      <c r="BD43" s="69"/>
      <c r="BE43" s="69"/>
      <c r="BF43" s="62"/>
      <c r="BG43" s="63"/>
      <c r="BH43" s="62"/>
      <c r="BI43" s="66"/>
      <c r="BJ43" s="67"/>
      <c r="BK43" s="68"/>
      <c r="BL43" s="69"/>
      <c r="BM43" s="69"/>
      <c r="BN43" s="69"/>
      <c r="BO43" s="64"/>
      <c r="BP43" s="65"/>
      <c r="BQ43" s="62"/>
      <c r="BR43" s="66"/>
      <c r="BS43" s="67"/>
      <c r="BT43" s="68"/>
      <c r="BU43" s="69"/>
      <c r="BV43" s="69"/>
      <c r="BW43" s="69"/>
      <c r="BX43" s="64"/>
      <c r="BY43" s="65"/>
      <c r="BZ43" s="62"/>
      <c r="CA43" s="66"/>
      <c r="CB43" s="67"/>
      <c r="CC43" s="68"/>
      <c r="CD43" s="69"/>
      <c r="CE43" s="69"/>
      <c r="CF43" s="69"/>
      <c r="CG43" s="64"/>
      <c r="CH43" s="65"/>
      <c r="CI43" s="62"/>
      <c r="CJ43" s="66"/>
      <c r="CK43" s="67"/>
      <c r="CL43" s="68"/>
      <c r="CM43" s="69"/>
      <c r="CN43" s="69"/>
      <c r="CO43" s="69"/>
      <c r="CP43" s="70"/>
      <c r="CQ43" s="67"/>
      <c r="CR43" s="67"/>
      <c r="CS43" s="67"/>
      <c r="CT43" s="71"/>
    </row>
    <row r="44" spans="1:99">
      <c r="A44" s="19">
        <f>AC44</f>
        <v>2.4825327510917</v>
      </c>
      <c r="B44" s="39"/>
      <c r="C44" s="39"/>
      <c r="D44" s="39"/>
      <c r="E44" s="39"/>
      <c r="F44" s="39"/>
      <c r="G44" s="39"/>
      <c r="H44" s="40" t="s">
        <v>138</v>
      </c>
      <c r="I44" s="40"/>
      <c r="J44" s="40"/>
      <c r="K44" s="184">
        <f>SUM(K6:K43)</f>
        <v>2290000</v>
      </c>
      <c r="L44" s="41">
        <f>SUM(L6:L43)</f>
        <v>0</v>
      </c>
      <c r="M44" s="41">
        <f>SUM(M6:M43)</f>
        <v>0</v>
      </c>
      <c r="N44" s="41">
        <f>SUM(N6:N43)</f>
        <v>2426</v>
      </c>
      <c r="O44" s="41">
        <f>SUM(O6:O43)</f>
        <v>271</v>
      </c>
      <c r="P44" s="41">
        <f>SUM(P6:P43)</f>
        <v>3</v>
      </c>
      <c r="Q44" s="41">
        <f>SUM(Q6:Q43)</f>
        <v>274</v>
      </c>
      <c r="R44" s="42">
        <f>IFERROR(Q44/N44,"-")</f>
        <v>0.11294311624073</v>
      </c>
      <c r="S44" s="77">
        <f>SUM(S6:S43)</f>
        <v>14</v>
      </c>
      <c r="T44" s="77">
        <f>SUM(T6:T43)</f>
        <v>78</v>
      </c>
      <c r="U44" s="42">
        <f>IFERROR(S44/Q44,"-")</f>
        <v>0.051094890510949</v>
      </c>
      <c r="V44" s="43">
        <f>IFERROR(K44/Q44,"-")</f>
        <v>8357.6642335766</v>
      </c>
      <c r="W44" s="44">
        <f>SUM(W6:W43)</f>
        <v>44</v>
      </c>
      <c r="X44" s="42">
        <f>IFERROR(W44/Q44,"-")</f>
        <v>0.16058394160584</v>
      </c>
      <c r="Y44" s="184">
        <f>SUM(Y6:Y43)</f>
        <v>5685000</v>
      </c>
      <c r="Z44" s="184">
        <f>IFERROR(Y44/Q44,"-")</f>
        <v>20748.175182482</v>
      </c>
      <c r="AA44" s="184">
        <f>IFERROR(Y44/W44,"-")</f>
        <v>129204.54545455</v>
      </c>
      <c r="AB44" s="184">
        <f>Y44-K44</f>
        <v>3395000</v>
      </c>
      <c r="AC44" s="46">
        <f>Y44/K44</f>
        <v>2.4825327510917</v>
      </c>
      <c r="AD44" s="59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1"/>
    <mergeCell ref="K20:K21"/>
    <mergeCell ref="V20:V21"/>
    <mergeCell ref="AB20:AB21"/>
    <mergeCell ref="AC20:AC21"/>
    <mergeCell ref="A22:A26"/>
    <mergeCell ref="K22:K26"/>
    <mergeCell ref="V22:V26"/>
    <mergeCell ref="AB22:AB26"/>
    <mergeCell ref="AC22:AC26"/>
    <mergeCell ref="A27:A30"/>
    <mergeCell ref="K27:K30"/>
    <mergeCell ref="V27:V30"/>
    <mergeCell ref="AB27:AB30"/>
    <mergeCell ref="AC27:AC30"/>
    <mergeCell ref="A31:A35"/>
    <mergeCell ref="K31:K35"/>
    <mergeCell ref="V31:V35"/>
    <mergeCell ref="AB31:AB35"/>
    <mergeCell ref="AC31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139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1.45</v>
      </c>
      <c r="B6" s="189" t="s">
        <v>140</v>
      </c>
      <c r="C6" s="189" t="s">
        <v>58</v>
      </c>
      <c r="D6" s="189" t="s">
        <v>141</v>
      </c>
      <c r="E6" s="189" t="s">
        <v>142</v>
      </c>
      <c r="F6" s="189" t="s">
        <v>143</v>
      </c>
      <c r="G6" s="189" t="s">
        <v>61</v>
      </c>
      <c r="H6" s="89" t="s">
        <v>144</v>
      </c>
      <c r="I6" s="89" t="s">
        <v>145</v>
      </c>
      <c r="J6" s="89" t="s">
        <v>146</v>
      </c>
      <c r="K6" s="181">
        <v>80000</v>
      </c>
      <c r="L6" s="80">
        <v>0</v>
      </c>
      <c r="M6" s="80">
        <v>0</v>
      </c>
      <c r="N6" s="80">
        <v>60</v>
      </c>
      <c r="O6" s="91">
        <v>10</v>
      </c>
      <c r="P6" s="92">
        <v>0</v>
      </c>
      <c r="Q6" s="93">
        <f>O6+P6</f>
        <v>10</v>
      </c>
      <c r="R6" s="81">
        <f>IFERROR(Q6/N6,"-")</f>
        <v>0.16666666666667</v>
      </c>
      <c r="S6" s="80">
        <v>0</v>
      </c>
      <c r="T6" s="80">
        <v>4</v>
      </c>
      <c r="U6" s="81">
        <f>IFERROR(T6/(Q6),"-")</f>
        <v>0.4</v>
      </c>
      <c r="V6" s="82">
        <f>IFERROR(K6/SUM(Q6:Q7),"-")</f>
        <v>3333.3333333333</v>
      </c>
      <c r="W6" s="83">
        <v>4</v>
      </c>
      <c r="X6" s="81">
        <f>IF(Q6=0,"-",W6/Q6)</f>
        <v>0.4</v>
      </c>
      <c r="Y6" s="186">
        <v>83000</v>
      </c>
      <c r="Z6" s="187">
        <f>IFERROR(Y6/Q6,"-")</f>
        <v>8300</v>
      </c>
      <c r="AA6" s="187">
        <f>IFERROR(Y6/W6,"-")</f>
        <v>20750</v>
      </c>
      <c r="AB6" s="181">
        <f>SUM(Y6:Y7)-SUM(K6:K7)</f>
        <v>36000</v>
      </c>
      <c r="AC6" s="85">
        <f>SUM(Y6:Y7)/SUM(K6:K7)</f>
        <v>1.45</v>
      </c>
      <c r="AD6" s="78"/>
      <c r="AE6" s="94">
        <v>1</v>
      </c>
      <c r="AF6" s="95">
        <f>IF(Q6=0,"",IF(AE6=0,"",(AE6/Q6)))</f>
        <v>0.1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0.2</v>
      </c>
      <c r="AP6" s="100">
        <v>1</v>
      </c>
      <c r="AQ6" s="102">
        <f>IFERROR(AP6/AN6,"-")</f>
        <v>0.5</v>
      </c>
      <c r="AR6" s="103">
        <v>9000</v>
      </c>
      <c r="AS6" s="104">
        <f>IFERROR(AR6/AN6,"-")</f>
        <v>4500</v>
      </c>
      <c r="AT6" s="105"/>
      <c r="AU6" s="105"/>
      <c r="AV6" s="105">
        <v>1</v>
      </c>
      <c r="AW6" s="106">
        <v>1</v>
      </c>
      <c r="AX6" s="107">
        <f>IF(Q6=0,"",IF(AW6=0,"",(AW6/Q6)))</f>
        <v>0.1</v>
      </c>
      <c r="AY6" s="106">
        <v>1</v>
      </c>
      <c r="AZ6" s="108">
        <f>IFERROR(AY6/AW6,"-")</f>
        <v>1</v>
      </c>
      <c r="BA6" s="109">
        <v>47000</v>
      </c>
      <c r="BB6" s="110">
        <f>IFERROR(BA6/AW6,"-")</f>
        <v>47000</v>
      </c>
      <c r="BC6" s="111"/>
      <c r="BD6" s="111"/>
      <c r="BE6" s="111">
        <v>1</v>
      </c>
      <c r="BF6" s="112">
        <v>2</v>
      </c>
      <c r="BG6" s="113">
        <f>IF(Q6=0,"",IF(BF6=0,"",(BF6/Q6)))</f>
        <v>0.2</v>
      </c>
      <c r="BH6" s="112">
        <v>1</v>
      </c>
      <c r="BI6" s="114">
        <f>IFERROR(BH6/BF6,"-")</f>
        <v>0.5</v>
      </c>
      <c r="BJ6" s="115">
        <v>2000</v>
      </c>
      <c r="BK6" s="116">
        <f>IFERROR(BJ6/BF6,"-")</f>
        <v>1000</v>
      </c>
      <c r="BL6" s="117">
        <v>1</v>
      </c>
      <c r="BM6" s="117"/>
      <c r="BN6" s="117"/>
      <c r="BO6" s="119">
        <v>4</v>
      </c>
      <c r="BP6" s="120">
        <f>IF(Q6=0,"",IF(BO6=0,"",(BO6/Q6)))</f>
        <v>0.4</v>
      </c>
      <c r="BQ6" s="121">
        <v>1</v>
      </c>
      <c r="BR6" s="122">
        <f>IFERROR(BQ6/BO6,"-")</f>
        <v>0.25</v>
      </c>
      <c r="BS6" s="123">
        <v>25000</v>
      </c>
      <c r="BT6" s="124">
        <f>IFERROR(BS6/BO6,"-")</f>
        <v>6250</v>
      </c>
      <c r="BU6" s="125"/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4</v>
      </c>
      <c r="CQ6" s="141">
        <v>83000</v>
      </c>
      <c r="CR6" s="141">
        <v>47000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147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47</v>
      </c>
      <c r="O7" s="91">
        <v>14</v>
      </c>
      <c r="P7" s="92">
        <v>0</v>
      </c>
      <c r="Q7" s="93">
        <f>O7+P7</f>
        <v>14</v>
      </c>
      <c r="R7" s="81">
        <f>IFERROR(Q7/N7,"-")</f>
        <v>0.29787234042553</v>
      </c>
      <c r="S7" s="80">
        <v>2</v>
      </c>
      <c r="T7" s="80">
        <v>2</v>
      </c>
      <c r="U7" s="81">
        <f>IFERROR(T7/(Q7),"-")</f>
        <v>0.14285714285714</v>
      </c>
      <c r="V7" s="82"/>
      <c r="W7" s="83">
        <v>2</v>
      </c>
      <c r="X7" s="81">
        <f>IF(Q7=0,"-",W7/Q7)</f>
        <v>0.14285714285714</v>
      </c>
      <c r="Y7" s="186">
        <v>33000</v>
      </c>
      <c r="Z7" s="187">
        <f>IFERROR(Y7/Q7,"-")</f>
        <v>2357.1428571429</v>
      </c>
      <c r="AA7" s="187">
        <f>IFERROR(Y7/W7,"-")</f>
        <v>16500</v>
      </c>
      <c r="AB7" s="181"/>
      <c r="AC7" s="85"/>
      <c r="AD7" s="78"/>
      <c r="AE7" s="94">
        <v>1</v>
      </c>
      <c r="AF7" s="95">
        <f>IF(Q7=0,"",IF(AE7=0,"",(AE7/Q7)))</f>
        <v>0.071428571428571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4</v>
      </c>
      <c r="AO7" s="101">
        <f>IF(Q7=0,"",IF(AN7=0,"",(AN7/Q7)))</f>
        <v>0.28571428571429</v>
      </c>
      <c r="AP7" s="100">
        <v>1</v>
      </c>
      <c r="AQ7" s="102">
        <f>IFERROR(AP7/AN7,"-")</f>
        <v>0.25</v>
      </c>
      <c r="AR7" s="103">
        <v>9000</v>
      </c>
      <c r="AS7" s="104">
        <f>IFERROR(AR7/AN7,"-")</f>
        <v>2250</v>
      </c>
      <c r="AT7" s="105"/>
      <c r="AU7" s="105"/>
      <c r="AV7" s="105">
        <v>1</v>
      </c>
      <c r="AW7" s="106">
        <v>1</v>
      </c>
      <c r="AX7" s="107">
        <f>IF(Q7=0,"",IF(AW7=0,"",(AW7/Q7)))</f>
        <v>0.071428571428571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0.21428571428571</v>
      </c>
      <c r="BH7" s="112">
        <v>1</v>
      </c>
      <c r="BI7" s="114">
        <f>IFERROR(BH7/BF7,"-")</f>
        <v>0.33333333333333</v>
      </c>
      <c r="BJ7" s="115">
        <v>3000</v>
      </c>
      <c r="BK7" s="116">
        <f>IFERROR(BJ7/BF7,"-")</f>
        <v>1000</v>
      </c>
      <c r="BL7" s="117">
        <v>1</v>
      </c>
      <c r="BM7" s="117"/>
      <c r="BN7" s="117"/>
      <c r="BO7" s="119">
        <v>2</v>
      </c>
      <c r="BP7" s="120">
        <f>IF(Q7=0,"",IF(BO7=0,"",(BO7/Q7)))</f>
        <v>0.14285714285714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0.21428571428571</v>
      </c>
      <c r="BZ7" s="128">
        <v>1</v>
      </c>
      <c r="CA7" s="129">
        <f>IFERROR(BZ7/BX7,"-")</f>
        <v>0.33333333333333</v>
      </c>
      <c r="CB7" s="130">
        <v>30000</v>
      </c>
      <c r="CC7" s="131">
        <f>IFERROR(CB7/BX7,"-")</f>
        <v>10000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33000</v>
      </c>
      <c r="CR7" s="141">
        <v>30000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5.3111111111111</v>
      </c>
      <c r="B8" s="189" t="s">
        <v>148</v>
      </c>
      <c r="C8" s="189" t="s">
        <v>58</v>
      </c>
      <c r="D8" s="189" t="s">
        <v>149</v>
      </c>
      <c r="E8" s="189" t="s">
        <v>150</v>
      </c>
      <c r="F8" s="189" t="s">
        <v>60</v>
      </c>
      <c r="G8" s="189" t="s">
        <v>61</v>
      </c>
      <c r="H8" s="89" t="s">
        <v>151</v>
      </c>
      <c r="I8" s="89" t="s">
        <v>152</v>
      </c>
      <c r="J8" s="89" t="s">
        <v>146</v>
      </c>
      <c r="K8" s="181">
        <v>90000</v>
      </c>
      <c r="L8" s="80">
        <v>0</v>
      </c>
      <c r="M8" s="80">
        <v>0</v>
      </c>
      <c r="N8" s="80">
        <v>21</v>
      </c>
      <c r="O8" s="91">
        <v>2</v>
      </c>
      <c r="P8" s="92">
        <v>0</v>
      </c>
      <c r="Q8" s="93">
        <f>O8+P8</f>
        <v>2</v>
      </c>
      <c r="R8" s="81">
        <f>IFERROR(Q8/N8,"-")</f>
        <v>0.095238095238095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9000</v>
      </c>
      <c r="W8" s="83">
        <v>1</v>
      </c>
      <c r="X8" s="81">
        <f>IF(Q8=0,"-",W8/Q8)</f>
        <v>0.5</v>
      </c>
      <c r="Y8" s="186">
        <v>10000</v>
      </c>
      <c r="Z8" s="187">
        <f>IFERROR(Y8/Q8,"-")</f>
        <v>5000</v>
      </c>
      <c r="AA8" s="187">
        <f>IFERROR(Y8/W8,"-")</f>
        <v>10000</v>
      </c>
      <c r="AB8" s="181">
        <f>SUM(Y8:Y9)-SUM(K8:K9)</f>
        <v>388000</v>
      </c>
      <c r="AC8" s="85">
        <f>SUM(Y8:Y9)/SUM(K8:K9)</f>
        <v>5.3111111111111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0.5</v>
      </c>
      <c r="BZ8" s="128">
        <v>1</v>
      </c>
      <c r="CA8" s="129">
        <f>IFERROR(BZ8/BX8,"-")</f>
        <v>1</v>
      </c>
      <c r="CB8" s="130">
        <v>10000</v>
      </c>
      <c r="CC8" s="131">
        <f>IFERROR(CB8/BX8,"-")</f>
        <v>10000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10000</v>
      </c>
      <c r="CR8" s="141">
        <v>10000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153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35</v>
      </c>
      <c r="O9" s="91">
        <v>8</v>
      </c>
      <c r="P9" s="92">
        <v>0</v>
      </c>
      <c r="Q9" s="93">
        <f>O9+P9</f>
        <v>8</v>
      </c>
      <c r="R9" s="81">
        <f>IFERROR(Q9/N9,"-")</f>
        <v>0.22857142857143</v>
      </c>
      <c r="S9" s="80">
        <v>4</v>
      </c>
      <c r="T9" s="80">
        <v>3</v>
      </c>
      <c r="U9" s="81">
        <f>IFERROR(T9/(Q9),"-")</f>
        <v>0.375</v>
      </c>
      <c r="V9" s="82"/>
      <c r="W9" s="83">
        <v>5</v>
      </c>
      <c r="X9" s="81">
        <f>IF(Q9=0,"-",W9/Q9)</f>
        <v>0.625</v>
      </c>
      <c r="Y9" s="186">
        <v>468000</v>
      </c>
      <c r="Z9" s="187">
        <f>IFERROR(Y9/Q9,"-")</f>
        <v>58500</v>
      </c>
      <c r="AA9" s="187">
        <f>IFERROR(Y9/W9,"-")</f>
        <v>93600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0.125</v>
      </c>
      <c r="BQ9" s="121">
        <v>1</v>
      </c>
      <c r="BR9" s="122">
        <f>IFERROR(BQ9/BO9,"-")</f>
        <v>1</v>
      </c>
      <c r="BS9" s="123">
        <v>98000</v>
      </c>
      <c r="BT9" s="124">
        <f>IFERROR(BS9/BO9,"-")</f>
        <v>98000</v>
      </c>
      <c r="BU9" s="125"/>
      <c r="BV9" s="125"/>
      <c r="BW9" s="125">
        <v>1</v>
      </c>
      <c r="BX9" s="126">
        <v>6</v>
      </c>
      <c r="BY9" s="127">
        <f>IF(Q9=0,"",IF(BX9=0,"",(BX9/Q9)))</f>
        <v>0.75</v>
      </c>
      <c r="BZ9" s="128">
        <v>4</v>
      </c>
      <c r="CA9" s="129">
        <f>IFERROR(BZ9/BX9,"-")</f>
        <v>0.66666666666667</v>
      </c>
      <c r="CB9" s="130">
        <v>373000</v>
      </c>
      <c r="CC9" s="131">
        <f>IFERROR(CB9/BX9,"-")</f>
        <v>62166.666666667</v>
      </c>
      <c r="CD9" s="132">
        <v>1</v>
      </c>
      <c r="CE9" s="132"/>
      <c r="CF9" s="132">
        <v>3</v>
      </c>
      <c r="CG9" s="133">
        <v>1</v>
      </c>
      <c r="CH9" s="134">
        <f>IF(Q9=0,"",IF(CG9=0,"",(CG9/Q9)))</f>
        <v>0.125</v>
      </c>
      <c r="CI9" s="135">
        <v>1</v>
      </c>
      <c r="CJ9" s="136">
        <f>IFERROR(CI9/CG9,"-")</f>
        <v>1</v>
      </c>
      <c r="CK9" s="137">
        <v>20000</v>
      </c>
      <c r="CL9" s="138">
        <f>IFERROR(CK9/CG9,"-")</f>
        <v>20000</v>
      </c>
      <c r="CM9" s="139"/>
      <c r="CN9" s="139">
        <v>1</v>
      </c>
      <c r="CO9" s="139"/>
      <c r="CP9" s="140">
        <v>5</v>
      </c>
      <c r="CQ9" s="141">
        <v>468000</v>
      </c>
      <c r="CR9" s="141">
        <v>276000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3.3714285714286</v>
      </c>
      <c r="B10" s="189" t="s">
        <v>154</v>
      </c>
      <c r="C10" s="189" t="s">
        <v>155</v>
      </c>
      <c r="D10" s="189" t="s">
        <v>156</v>
      </c>
      <c r="E10" s="189" t="s">
        <v>157</v>
      </c>
      <c r="F10" s="189"/>
      <c r="G10" s="189" t="s">
        <v>61</v>
      </c>
      <c r="H10" s="89" t="s">
        <v>158</v>
      </c>
      <c r="I10" s="89" t="s">
        <v>159</v>
      </c>
      <c r="J10" s="89" t="s">
        <v>160</v>
      </c>
      <c r="K10" s="181">
        <v>70000</v>
      </c>
      <c r="L10" s="80">
        <v>0</v>
      </c>
      <c r="M10" s="80">
        <v>0</v>
      </c>
      <c r="N10" s="80">
        <v>67</v>
      </c>
      <c r="O10" s="91">
        <v>5</v>
      </c>
      <c r="P10" s="92">
        <v>0</v>
      </c>
      <c r="Q10" s="93">
        <f>O10+P10</f>
        <v>5</v>
      </c>
      <c r="R10" s="81">
        <f>IFERROR(Q10/N10,"-")</f>
        <v>0.074626865671642</v>
      </c>
      <c r="S10" s="80">
        <v>1</v>
      </c>
      <c r="T10" s="80">
        <v>2</v>
      </c>
      <c r="U10" s="81">
        <f>IFERROR(T10/(Q10),"-")</f>
        <v>0.4</v>
      </c>
      <c r="V10" s="82">
        <f>IFERROR(K10/SUM(Q10:Q11),"-")</f>
        <v>4375</v>
      </c>
      <c r="W10" s="83">
        <v>1</v>
      </c>
      <c r="X10" s="81">
        <f>IF(Q10=0,"-",W10/Q10)</f>
        <v>0.2</v>
      </c>
      <c r="Y10" s="186">
        <v>118000</v>
      </c>
      <c r="Z10" s="187">
        <f>IFERROR(Y10/Q10,"-")</f>
        <v>23600</v>
      </c>
      <c r="AA10" s="187">
        <f>IFERROR(Y10/W10,"-")</f>
        <v>118000</v>
      </c>
      <c r="AB10" s="181">
        <f>SUM(Y10:Y11)-SUM(K10:K11)</f>
        <v>166000</v>
      </c>
      <c r="AC10" s="85">
        <f>SUM(Y10:Y11)/SUM(K10:K11)</f>
        <v>3.3714285714286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4</v>
      </c>
      <c r="BP10" s="120">
        <f>IF(Q10=0,"",IF(BO10=0,"",(BO10/Q10)))</f>
        <v>0.8</v>
      </c>
      <c r="BQ10" s="121">
        <v>2</v>
      </c>
      <c r="BR10" s="122">
        <f>IFERROR(BQ10/BO10,"-")</f>
        <v>0.5</v>
      </c>
      <c r="BS10" s="123">
        <v>166000</v>
      </c>
      <c r="BT10" s="124">
        <f>IFERROR(BS10/BO10,"-")</f>
        <v>41500</v>
      </c>
      <c r="BU10" s="125">
        <v>1</v>
      </c>
      <c r="BV10" s="125"/>
      <c r="BW10" s="125">
        <v>1</v>
      </c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118000</v>
      </c>
      <c r="CR10" s="141">
        <v>163000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161</v>
      </c>
      <c r="C11" s="189" t="s">
        <v>155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46</v>
      </c>
      <c r="O11" s="91">
        <v>11</v>
      </c>
      <c r="P11" s="92">
        <v>0</v>
      </c>
      <c r="Q11" s="93">
        <f>O11+P11</f>
        <v>11</v>
      </c>
      <c r="R11" s="81">
        <f>IFERROR(Q11/N11,"-")</f>
        <v>0.23913043478261</v>
      </c>
      <c r="S11" s="80">
        <v>1</v>
      </c>
      <c r="T11" s="80">
        <v>1</v>
      </c>
      <c r="U11" s="81">
        <f>IFERROR(T11/(Q11),"-")</f>
        <v>0.090909090909091</v>
      </c>
      <c r="V11" s="82"/>
      <c r="W11" s="83">
        <v>4</v>
      </c>
      <c r="X11" s="81">
        <f>IF(Q11=0,"-",W11/Q11)</f>
        <v>0.36363636363636</v>
      </c>
      <c r="Y11" s="186">
        <v>118000</v>
      </c>
      <c r="Z11" s="187">
        <f>IFERROR(Y11/Q11,"-")</f>
        <v>10727.272727273</v>
      </c>
      <c r="AA11" s="187">
        <f>IFERROR(Y11/W11,"-")</f>
        <v>29500</v>
      </c>
      <c r="AB11" s="181"/>
      <c r="AC11" s="85"/>
      <c r="AD11" s="78"/>
      <c r="AE11" s="94">
        <v>1</v>
      </c>
      <c r="AF11" s="95">
        <f>IF(Q11=0,"",IF(AE11=0,"",(AE11/Q11)))</f>
        <v>0.090909090909091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3</v>
      </c>
      <c r="BG11" s="113">
        <f>IF(Q11=0,"",IF(BF11=0,"",(BF11/Q11)))</f>
        <v>0.27272727272727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0.45454545454545</v>
      </c>
      <c r="BQ11" s="121">
        <v>3</v>
      </c>
      <c r="BR11" s="122">
        <f>IFERROR(BQ11/BO11,"-")</f>
        <v>0.6</v>
      </c>
      <c r="BS11" s="123">
        <v>112000</v>
      </c>
      <c r="BT11" s="124">
        <f>IFERROR(BS11/BO11,"-")</f>
        <v>22400</v>
      </c>
      <c r="BU11" s="125"/>
      <c r="BV11" s="125"/>
      <c r="BW11" s="125">
        <v>3</v>
      </c>
      <c r="BX11" s="126">
        <v>1</v>
      </c>
      <c r="BY11" s="127">
        <f>IF(Q11=0,"",IF(BX11=0,"",(BX11/Q11)))</f>
        <v>0.090909090909091</v>
      </c>
      <c r="BZ11" s="128">
        <v>1</v>
      </c>
      <c r="CA11" s="129">
        <f>IFERROR(BZ11/BX11,"-")</f>
        <v>1</v>
      </c>
      <c r="CB11" s="130">
        <v>6000</v>
      </c>
      <c r="CC11" s="131">
        <f>IFERROR(CB11/BX11,"-")</f>
        <v>6000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4</v>
      </c>
      <c r="CQ11" s="141">
        <v>118000</v>
      </c>
      <c r="CR11" s="141">
        <v>76000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162</v>
      </c>
      <c r="C12" s="189" t="s">
        <v>155</v>
      </c>
      <c r="D12" s="189" t="s">
        <v>163</v>
      </c>
      <c r="E12" s="189" t="s">
        <v>164</v>
      </c>
      <c r="F12" s="189"/>
      <c r="G12" s="189" t="s">
        <v>61</v>
      </c>
      <c r="H12" s="89" t="s">
        <v>165</v>
      </c>
      <c r="I12" s="89" t="s">
        <v>166</v>
      </c>
      <c r="J12" s="89" t="s">
        <v>167</v>
      </c>
      <c r="K12" s="181">
        <v>95000</v>
      </c>
      <c r="L12" s="80">
        <v>0</v>
      </c>
      <c r="M12" s="80">
        <v>0</v>
      </c>
      <c r="N12" s="80">
        <v>25</v>
      </c>
      <c r="O12" s="91">
        <v>3</v>
      </c>
      <c r="P12" s="92">
        <v>0</v>
      </c>
      <c r="Q12" s="93">
        <f>O12+P12</f>
        <v>3</v>
      </c>
      <c r="R12" s="81">
        <f>IFERROR(Q12/N12,"-")</f>
        <v>0.12</v>
      </c>
      <c r="S12" s="80">
        <v>0</v>
      </c>
      <c r="T12" s="80">
        <v>1</v>
      </c>
      <c r="U12" s="81">
        <f>IFERROR(T12/(Q12),"-")</f>
        <v>0.33333333333333</v>
      </c>
      <c r="V12" s="82">
        <f>IFERROR(K12/SUM(Q12:Q13),"-")</f>
        <v>11875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-95000</v>
      </c>
      <c r="AC12" s="85">
        <f>SUM(Y12:Y13)/SUM(K12:K13)</f>
        <v>0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0.33333333333333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0.66666666666667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168</v>
      </c>
      <c r="C13" s="189" t="s">
        <v>155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14</v>
      </c>
      <c r="O13" s="91">
        <v>5</v>
      </c>
      <c r="P13" s="92">
        <v>0</v>
      </c>
      <c r="Q13" s="93">
        <f>O13+P13</f>
        <v>5</v>
      </c>
      <c r="R13" s="81">
        <f>IFERROR(Q13/N13,"-")</f>
        <v>0.35714285714286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0.2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</v>
      </c>
      <c r="BG13" s="113">
        <f>IF(Q13=0,"",IF(BF13=0,"",(BF13/Q13)))</f>
        <v>0.4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0.2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13.675</v>
      </c>
      <c r="B14" s="189" t="s">
        <v>169</v>
      </c>
      <c r="C14" s="189" t="s">
        <v>155</v>
      </c>
      <c r="D14" s="189" t="s">
        <v>170</v>
      </c>
      <c r="E14" s="189" t="s">
        <v>171</v>
      </c>
      <c r="F14" s="189"/>
      <c r="G14" s="189" t="s">
        <v>61</v>
      </c>
      <c r="H14" s="89" t="s">
        <v>172</v>
      </c>
      <c r="I14" s="89" t="s">
        <v>152</v>
      </c>
      <c r="J14" s="89" t="s">
        <v>173</v>
      </c>
      <c r="K14" s="181">
        <v>40000</v>
      </c>
      <c r="L14" s="80">
        <v>0</v>
      </c>
      <c r="M14" s="80">
        <v>0</v>
      </c>
      <c r="N14" s="80">
        <v>8</v>
      </c>
      <c r="O14" s="91">
        <v>1</v>
      </c>
      <c r="P14" s="92">
        <v>0</v>
      </c>
      <c r="Q14" s="93">
        <f>O14+P14</f>
        <v>1</v>
      </c>
      <c r="R14" s="81">
        <f>IFERROR(Q14/N14,"-")</f>
        <v>0.125</v>
      </c>
      <c r="S14" s="80">
        <v>0</v>
      </c>
      <c r="T14" s="80">
        <v>1</v>
      </c>
      <c r="U14" s="81">
        <f>IFERROR(T14/(Q14),"-")</f>
        <v>1</v>
      </c>
      <c r="V14" s="82">
        <f>IFERROR(K14/SUM(Q14:Q15),"-")</f>
        <v>10000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507000</v>
      </c>
      <c r="AC14" s="85">
        <f>SUM(Y14:Y15)/SUM(K14:K15)</f>
        <v>13.675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1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174</v>
      </c>
      <c r="C15" s="189" t="s">
        <v>155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18</v>
      </c>
      <c r="O15" s="91">
        <v>3</v>
      </c>
      <c r="P15" s="92">
        <v>0</v>
      </c>
      <c r="Q15" s="93">
        <f>O15+P15</f>
        <v>3</v>
      </c>
      <c r="R15" s="81">
        <f>IFERROR(Q15/N15,"-")</f>
        <v>0.16666666666667</v>
      </c>
      <c r="S15" s="80">
        <v>2</v>
      </c>
      <c r="T15" s="80">
        <v>0</v>
      </c>
      <c r="U15" s="81">
        <f>IFERROR(T15/(Q15),"-")</f>
        <v>0</v>
      </c>
      <c r="V15" s="82"/>
      <c r="W15" s="83">
        <v>2</v>
      </c>
      <c r="X15" s="81">
        <f>IF(Q15=0,"-",W15/Q15)</f>
        <v>0.66666666666667</v>
      </c>
      <c r="Y15" s="186">
        <v>547000</v>
      </c>
      <c r="Z15" s="187">
        <f>IFERROR(Y15/Q15,"-")</f>
        <v>182333.33333333</v>
      </c>
      <c r="AA15" s="187">
        <f>IFERROR(Y15/W15,"-")</f>
        <v>273500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0.33333333333333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2</v>
      </c>
      <c r="BY15" s="127">
        <f>IF(Q15=0,"",IF(BX15=0,"",(BX15/Q15)))</f>
        <v>0.66666666666667</v>
      </c>
      <c r="BZ15" s="128">
        <v>2</v>
      </c>
      <c r="CA15" s="129">
        <f>IFERROR(BZ15/BX15,"-")</f>
        <v>1</v>
      </c>
      <c r="CB15" s="130">
        <v>547000</v>
      </c>
      <c r="CC15" s="131">
        <f>IFERROR(CB15/BX15,"-")</f>
        <v>273500</v>
      </c>
      <c r="CD15" s="132"/>
      <c r="CE15" s="132"/>
      <c r="CF15" s="132">
        <v>2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547000</v>
      </c>
      <c r="CR15" s="141">
        <v>353000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0.784</v>
      </c>
      <c r="B16" s="189" t="s">
        <v>175</v>
      </c>
      <c r="C16" s="189" t="s">
        <v>155</v>
      </c>
      <c r="D16" s="189" t="s">
        <v>176</v>
      </c>
      <c r="E16" s="189" t="s">
        <v>177</v>
      </c>
      <c r="F16" s="189"/>
      <c r="G16" s="189" t="s">
        <v>61</v>
      </c>
      <c r="H16" s="89" t="s">
        <v>178</v>
      </c>
      <c r="I16" s="89" t="s">
        <v>159</v>
      </c>
      <c r="J16" s="89" t="s">
        <v>179</v>
      </c>
      <c r="K16" s="181">
        <v>125000</v>
      </c>
      <c r="L16" s="80">
        <v>0</v>
      </c>
      <c r="M16" s="80">
        <v>0</v>
      </c>
      <c r="N16" s="80">
        <v>45</v>
      </c>
      <c r="O16" s="91">
        <v>5</v>
      </c>
      <c r="P16" s="92">
        <v>0</v>
      </c>
      <c r="Q16" s="93">
        <f>O16+P16</f>
        <v>5</v>
      </c>
      <c r="R16" s="81">
        <f>IFERROR(Q16/N16,"-")</f>
        <v>0.11111111111111</v>
      </c>
      <c r="S16" s="80">
        <v>0</v>
      </c>
      <c r="T16" s="80">
        <v>1</v>
      </c>
      <c r="U16" s="81">
        <f>IFERROR(T16/(Q16),"-")</f>
        <v>0.2</v>
      </c>
      <c r="V16" s="82">
        <f>IFERROR(K16/SUM(Q16:Q17),"-")</f>
        <v>5434.7826086957</v>
      </c>
      <c r="W16" s="83">
        <v>0</v>
      </c>
      <c r="X16" s="81">
        <f>IF(Q16=0,"-",W16/Q16)</f>
        <v>0</v>
      </c>
      <c r="Y16" s="186">
        <v>5000</v>
      </c>
      <c r="Z16" s="187">
        <f>IFERROR(Y16/Q16,"-")</f>
        <v>1000</v>
      </c>
      <c r="AA16" s="187" t="str">
        <f>IFERROR(Y16/W16,"-")</f>
        <v>-</v>
      </c>
      <c r="AB16" s="181">
        <f>SUM(Y16:Y17)-SUM(K16:K17)</f>
        <v>-27000</v>
      </c>
      <c r="AC16" s="85">
        <f>SUM(Y16:Y17)/SUM(K16:K17)</f>
        <v>0.784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0.4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0.2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0.4</v>
      </c>
      <c r="BZ16" s="128">
        <v>1</v>
      </c>
      <c r="CA16" s="129">
        <f>IFERROR(BZ16/BX16,"-")</f>
        <v>0.5</v>
      </c>
      <c r="CB16" s="130">
        <v>30000</v>
      </c>
      <c r="CC16" s="131">
        <f>IFERROR(CB16/BX16,"-")</f>
        <v>15000</v>
      </c>
      <c r="CD16" s="132"/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5000</v>
      </c>
      <c r="CR16" s="141">
        <v>30000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180</v>
      </c>
      <c r="C17" s="189" t="s">
        <v>155</v>
      </c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59</v>
      </c>
      <c r="O17" s="91">
        <v>18</v>
      </c>
      <c r="P17" s="92">
        <v>0</v>
      </c>
      <c r="Q17" s="93">
        <f>O17+P17</f>
        <v>18</v>
      </c>
      <c r="R17" s="81">
        <f>IFERROR(Q17/N17,"-")</f>
        <v>0.30508474576271</v>
      </c>
      <c r="S17" s="80">
        <v>1</v>
      </c>
      <c r="T17" s="80">
        <v>1</v>
      </c>
      <c r="U17" s="81">
        <f>IFERROR(T17/(Q17),"-")</f>
        <v>0.055555555555556</v>
      </c>
      <c r="V17" s="82"/>
      <c r="W17" s="83">
        <v>1</v>
      </c>
      <c r="X17" s="81">
        <f>IF(Q17=0,"-",W17/Q17)</f>
        <v>0.055555555555556</v>
      </c>
      <c r="Y17" s="186">
        <v>93000</v>
      </c>
      <c r="Z17" s="187">
        <f>IFERROR(Y17/Q17,"-")</f>
        <v>5166.6666666667</v>
      </c>
      <c r="AA17" s="187">
        <f>IFERROR(Y17/W17,"-")</f>
        <v>93000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6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7</v>
      </c>
      <c r="BP17" s="120">
        <f>IF(Q17=0,"",IF(BO17=0,"",(BO17/Q17)))</f>
        <v>0.38888888888889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4</v>
      </c>
      <c r="BY17" s="127">
        <f>IF(Q17=0,"",IF(BX17=0,"",(BX17/Q17)))</f>
        <v>0.22222222222222</v>
      </c>
      <c r="BZ17" s="128">
        <v>1</v>
      </c>
      <c r="CA17" s="129">
        <f>IFERROR(BZ17/BX17,"-")</f>
        <v>0.25</v>
      </c>
      <c r="CB17" s="130">
        <v>63000</v>
      </c>
      <c r="CC17" s="131">
        <f>IFERROR(CB17/BX17,"-")</f>
        <v>15750</v>
      </c>
      <c r="CD17" s="132"/>
      <c r="CE17" s="132"/>
      <c r="CF17" s="132">
        <v>1</v>
      </c>
      <c r="CG17" s="133">
        <v>1</v>
      </c>
      <c r="CH17" s="134">
        <f>IF(Q17=0,"",IF(CG17=0,"",(CG17/Q17)))</f>
        <v>0.055555555555556</v>
      </c>
      <c r="CI17" s="135">
        <v>1</v>
      </c>
      <c r="CJ17" s="136">
        <f>IFERROR(CI17/CG17,"-")</f>
        <v>1</v>
      </c>
      <c r="CK17" s="137">
        <v>30000</v>
      </c>
      <c r="CL17" s="138">
        <f>IFERROR(CK17/CG17,"-")</f>
        <v>30000</v>
      </c>
      <c r="CM17" s="139"/>
      <c r="CN17" s="139"/>
      <c r="CO17" s="139">
        <v>1</v>
      </c>
      <c r="CP17" s="140">
        <v>1</v>
      </c>
      <c r="CQ17" s="141">
        <v>93000</v>
      </c>
      <c r="CR17" s="141">
        <v>63000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2.95</v>
      </c>
      <c r="B20" s="39"/>
      <c r="C20" s="39"/>
      <c r="D20" s="39"/>
      <c r="E20" s="39"/>
      <c r="F20" s="39"/>
      <c r="G20" s="39"/>
      <c r="H20" s="40" t="s">
        <v>181</v>
      </c>
      <c r="I20" s="40"/>
      <c r="J20" s="40"/>
      <c r="K20" s="184">
        <f>SUM(K6:K19)</f>
        <v>500000</v>
      </c>
      <c r="L20" s="41">
        <f>SUM(L6:L19)</f>
        <v>0</v>
      </c>
      <c r="M20" s="41">
        <f>SUM(M6:M19)</f>
        <v>0</v>
      </c>
      <c r="N20" s="41">
        <f>SUM(N6:N19)</f>
        <v>445</v>
      </c>
      <c r="O20" s="41">
        <f>SUM(O6:O19)</f>
        <v>85</v>
      </c>
      <c r="P20" s="41">
        <f>SUM(P6:P19)</f>
        <v>0</v>
      </c>
      <c r="Q20" s="41">
        <f>SUM(Q6:Q19)</f>
        <v>85</v>
      </c>
      <c r="R20" s="42">
        <f>IFERROR(Q20/N20,"-")</f>
        <v>0.19101123595506</v>
      </c>
      <c r="S20" s="77">
        <f>SUM(S6:S19)</f>
        <v>11</v>
      </c>
      <c r="T20" s="77">
        <f>SUM(T6:T19)</f>
        <v>16</v>
      </c>
      <c r="U20" s="42">
        <f>IFERROR(S20/Q20,"-")</f>
        <v>0.12941176470588</v>
      </c>
      <c r="V20" s="43">
        <f>IFERROR(K20/Q20,"-")</f>
        <v>5882.3529411765</v>
      </c>
      <c r="W20" s="44">
        <f>SUM(W6:W19)</f>
        <v>20</v>
      </c>
      <c r="X20" s="42">
        <f>IFERROR(W20/Q20,"-")</f>
        <v>0.23529411764706</v>
      </c>
      <c r="Y20" s="184">
        <f>SUM(Y6:Y19)</f>
        <v>1475000</v>
      </c>
      <c r="Z20" s="184">
        <f>IFERROR(Y20/Q20,"-")</f>
        <v>17352.941176471</v>
      </c>
      <c r="AA20" s="184">
        <f>IFERROR(Y20/W20,"-")</f>
        <v>73750</v>
      </c>
      <c r="AB20" s="184">
        <f>Y20-K20</f>
        <v>975000</v>
      </c>
      <c r="AC20" s="46">
        <f>Y20/K20</f>
        <v>2.95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182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6.2769230769231</v>
      </c>
      <c r="B6" s="189" t="s">
        <v>183</v>
      </c>
      <c r="C6" s="189" t="s">
        <v>155</v>
      </c>
      <c r="D6" s="189" t="s">
        <v>184</v>
      </c>
      <c r="E6" s="189" t="s">
        <v>185</v>
      </c>
      <c r="F6" s="189" t="s">
        <v>186</v>
      </c>
      <c r="G6" s="189" t="s">
        <v>187</v>
      </c>
      <c r="H6" s="89" t="s">
        <v>188</v>
      </c>
      <c r="I6" s="89" t="s">
        <v>189</v>
      </c>
      <c r="J6" s="190" t="s">
        <v>190</v>
      </c>
      <c r="K6" s="181">
        <v>65000</v>
      </c>
      <c r="L6" s="80">
        <v>0</v>
      </c>
      <c r="M6" s="80">
        <v>0</v>
      </c>
      <c r="N6" s="80">
        <v>15</v>
      </c>
      <c r="O6" s="91">
        <v>4</v>
      </c>
      <c r="P6" s="92">
        <v>0</v>
      </c>
      <c r="Q6" s="93">
        <f>O6+P6</f>
        <v>4</v>
      </c>
      <c r="R6" s="81">
        <f>IFERROR(Q6/N6,"-")</f>
        <v>0.26666666666667</v>
      </c>
      <c r="S6" s="80">
        <v>0</v>
      </c>
      <c r="T6" s="80">
        <v>1</v>
      </c>
      <c r="U6" s="81">
        <f>IFERROR(T6/(Q6),"-")</f>
        <v>0.25</v>
      </c>
      <c r="V6" s="82">
        <f>IFERROR(K6/SUM(Q6:Q7),"-")</f>
        <v>1000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343000</v>
      </c>
      <c r="AC6" s="85">
        <f>SUM(Y6:Y7)/SUM(K6:K7)</f>
        <v>6.2769230769231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191</v>
      </c>
      <c r="C7" s="189" t="s">
        <v>155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152</v>
      </c>
      <c r="O7" s="91">
        <v>60</v>
      </c>
      <c r="P7" s="92">
        <v>1</v>
      </c>
      <c r="Q7" s="93">
        <f>O7+P7</f>
        <v>61</v>
      </c>
      <c r="R7" s="81">
        <f>IFERROR(Q7/N7,"-")</f>
        <v>0.40131578947368</v>
      </c>
      <c r="S7" s="80">
        <v>1</v>
      </c>
      <c r="T7" s="80">
        <v>16</v>
      </c>
      <c r="U7" s="81">
        <f>IFERROR(T7/(Q7),"-")</f>
        <v>0.26229508196721</v>
      </c>
      <c r="V7" s="82"/>
      <c r="W7" s="83">
        <v>1</v>
      </c>
      <c r="X7" s="81">
        <f>IF(Q7=0,"-",W7/Q7)</f>
        <v>0.016393442622951</v>
      </c>
      <c r="Y7" s="186">
        <v>408000</v>
      </c>
      <c r="Z7" s="187">
        <f>IFERROR(Y7/Q7,"-")</f>
        <v>6688.5245901639</v>
      </c>
      <c r="AA7" s="187">
        <f>IFERROR(Y7/W7,"-")</f>
        <v>408000</v>
      </c>
      <c r="AB7" s="181"/>
      <c r="AC7" s="85"/>
      <c r="AD7" s="78"/>
      <c r="AE7" s="94">
        <v>2</v>
      </c>
      <c r="AF7" s="95">
        <f>IF(Q7=0,"",IF(AE7=0,"",(AE7/Q7)))</f>
        <v>0.032786885245902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7</v>
      </c>
      <c r="AO7" s="101">
        <f>IF(Q7=0,"",IF(AN7=0,"",(AN7/Q7)))</f>
        <v>0.11475409836066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8</v>
      </c>
      <c r="AX7" s="107">
        <f>IF(Q7=0,"",IF(AW7=0,"",(AW7/Q7)))</f>
        <v>0.13114754098361</v>
      </c>
      <c r="AY7" s="106">
        <v>1</v>
      </c>
      <c r="AZ7" s="108">
        <f>IFERROR(AY7/AW7,"-")</f>
        <v>0.125</v>
      </c>
      <c r="BA7" s="109">
        <v>10000</v>
      </c>
      <c r="BB7" s="110">
        <f>IFERROR(BA7/AW7,"-")</f>
        <v>1250</v>
      </c>
      <c r="BC7" s="111">
        <v>1</v>
      </c>
      <c r="BD7" s="111"/>
      <c r="BE7" s="111"/>
      <c r="BF7" s="112">
        <v>17</v>
      </c>
      <c r="BG7" s="113">
        <f>IF(Q7=0,"",IF(BF7=0,"",(BF7/Q7)))</f>
        <v>0.27868852459016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19</v>
      </c>
      <c r="BP7" s="120">
        <f>IF(Q7=0,"",IF(BO7=0,"",(BO7/Q7)))</f>
        <v>0.31147540983607</v>
      </c>
      <c r="BQ7" s="121">
        <v>1</v>
      </c>
      <c r="BR7" s="122">
        <f>IFERROR(BQ7/BO7,"-")</f>
        <v>0.052631578947368</v>
      </c>
      <c r="BS7" s="123">
        <v>5000</v>
      </c>
      <c r="BT7" s="124">
        <f>IFERROR(BS7/BO7,"-")</f>
        <v>263.15789473684</v>
      </c>
      <c r="BU7" s="125">
        <v>1</v>
      </c>
      <c r="BV7" s="125"/>
      <c r="BW7" s="125"/>
      <c r="BX7" s="126">
        <v>6</v>
      </c>
      <c r="BY7" s="127">
        <f>IF(Q7=0,"",IF(BX7=0,"",(BX7/Q7)))</f>
        <v>0.098360655737705</v>
      </c>
      <c r="BZ7" s="128">
        <v>1</v>
      </c>
      <c r="CA7" s="129">
        <f>IFERROR(BZ7/BX7,"-")</f>
        <v>0.16666666666667</v>
      </c>
      <c r="CB7" s="130">
        <v>398000</v>
      </c>
      <c r="CC7" s="131">
        <f>IFERROR(CB7/BX7,"-")</f>
        <v>66333.333333333</v>
      </c>
      <c r="CD7" s="132"/>
      <c r="CE7" s="132"/>
      <c r="CF7" s="132">
        <v>1</v>
      </c>
      <c r="CG7" s="133">
        <v>2</v>
      </c>
      <c r="CH7" s="134">
        <f>IF(Q7=0,"",IF(CG7=0,"",(CG7/Q7)))</f>
        <v>0.032786885245902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408000</v>
      </c>
      <c r="CR7" s="141">
        <v>398000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6.44</v>
      </c>
      <c r="B8" s="189" t="s">
        <v>192</v>
      </c>
      <c r="C8" s="189" t="s">
        <v>155</v>
      </c>
      <c r="D8" s="189" t="s">
        <v>193</v>
      </c>
      <c r="E8" s="189" t="s">
        <v>194</v>
      </c>
      <c r="F8" s="189" t="s">
        <v>195</v>
      </c>
      <c r="G8" s="189" t="s">
        <v>187</v>
      </c>
      <c r="H8" s="89" t="s">
        <v>196</v>
      </c>
      <c r="I8" s="89" t="s">
        <v>197</v>
      </c>
      <c r="J8" s="89" t="s">
        <v>198</v>
      </c>
      <c r="K8" s="181">
        <v>125000</v>
      </c>
      <c r="L8" s="80">
        <v>0</v>
      </c>
      <c r="M8" s="80">
        <v>0</v>
      </c>
      <c r="N8" s="80">
        <v>285</v>
      </c>
      <c r="O8" s="91">
        <v>62</v>
      </c>
      <c r="P8" s="92">
        <v>0</v>
      </c>
      <c r="Q8" s="93">
        <f>O8+P8</f>
        <v>62</v>
      </c>
      <c r="R8" s="81">
        <f>IFERROR(Q8/N8,"-")</f>
        <v>0.21754385964912</v>
      </c>
      <c r="S8" s="80">
        <v>2</v>
      </c>
      <c r="T8" s="80">
        <v>23</v>
      </c>
      <c r="U8" s="81">
        <f>IFERROR(T8/(Q8),"-")</f>
        <v>0.37096774193548</v>
      </c>
      <c r="V8" s="82">
        <f>IFERROR(K8/SUM(Q8:Q9),"-")</f>
        <v>527.42616033755</v>
      </c>
      <c r="W8" s="83">
        <v>1</v>
      </c>
      <c r="X8" s="81">
        <f>IF(Q8=0,"-",W8/Q8)</f>
        <v>0.016129032258065</v>
      </c>
      <c r="Y8" s="186">
        <v>650000</v>
      </c>
      <c r="Z8" s="187">
        <f>IFERROR(Y8/Q8,"-")</f>
        <v>10483.870967742</v>
      </c>
      <c r="AA8" s="187">
        <f>IFERROR(Y8/W8,"-")</f>
        <v>650000</v>
      </c>
      <c r="AB8" s="181">
        <f>SUM(Y8:Y9)-SUM(K8:K9)</f>
        <v>680000</v>
      </c>
      <c r="AC8" s="85">
        <f>SUM(Y8:Y9)/SUM(K8:K9)</f>
        <v>6.44</v>
      </c>
      <c r="AD8" s="78"/>
      <c r="AE8" s="94">
        <v>13</v>
      </c>
      <c r="AF8" s="95">
        <f>IF(Q8=0,"",IF(AE8=0,"",(AE8/Q8)))</f>
        <v>0.20967741935484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19</v>
      </c>
      <c r="AO8" s="101">
        <f>IF(Q8=0,"",IF(AN8=0,"",(AN8/Q8)))</f>
        <v>0.30645161290323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14</v>
      </c>
      <c r="AX8" s="107">
        <f>IF(Q8=0,"",IF(AW8=0,"",(AW8/Q8)))</f>
        <v>0.2258064516129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7</v>
      </c>
      <c r="BG8" s="113">
        <f>IF(Q8=0,"",IF(BF8=0,"",(BF8/Q8)))</f>
        <v>0.11290322580645</v>
      </c>
      <c r="BH8" s="112">
        <v>1</v>
      </c>
      <c r="BI8" s="114">
        <f>IFERROR(BH8/BF8,"-")</f>
        <v>0.14285714285714</v>
      </c>
      <c r="BJ8" s="115">
        <v>680000</v>
      </c>
      <c r="BK8" s="116">
        <f>IFERROR(BJ8/BF8,"-")</f>
        <v>97142.857142857</v>
      </c>
      <c r="BL8" s="117"/>
      <c r="BM8" s="117"/>
      <c r="BN8" s="117">
        <v>1</v>
      </c>
      <c r="BO8" s="119">
        <v>8</v>
      </c>
      <c r="BP8" s="120">
        <f>IF(Q8=0,"",IF(BO8=0,"",(BO8/Q8)))</f>
        <v>0.12903225806452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0.016129032258065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650000</v>
      </c>
      <c r="CR8" s="141">
        <v>680000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199</v>
      </c>
      <c r="C9" s="189" t="s">
        <v>155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427</v>
      </c>
      <c r="O9" s="91">
        <v>174</v>
      </c>
      <c r="P9" s="92">
        <v>1</v>
      </c>
      <c r="Q9" s="93">
        <f>O9+P9</f>
        <v>175</v>
      </c>
      <c r="R9" s="81">
        <f>IFERROR(Q9/N9,"-")</f>
        <v>0.40983606557377</v>
      </c>
      <c r="S9" s="80">
        <v>5</v>
      </c>
      <c r="T9" s="80">
        <v>45</v>
      </c>
      <c r="U9" s="81">
        <f>IFERROR(T9/(Q9),"-")</f>
        <v>0.25714285714286</v>
      </c>
      <c r="V9" s="82"/>
      <c r="W9" s="83">
        <v>10</v>
      </c>
      <c r="X9" s="81">
        <f>IF(Q9=0,"-",W9/Q9)</f>
        <v>0.057142857142857</v>
      </c>
      <c r="Y9" s="186">
        <v>155000</v>
      </c>
      <c r="Z9" s="187">
        <f>IFERROR(Y9/Q9,"-")</f>
        <v>885.71428571429</v>
      </c>
      <c r="AA9" s="187">
        <f>IFERROR(Y9/W9,"-")</f>
        <v>15500</v>
      </c>
      <c r="AB9" s="181"/>
      <c r="AC9" s="85"/>
      <c r="AD9" s="78"/>
      <c r="AE9" s="94">
        <v>5</v>
      </c>
      <c r="AF9" s="95">
        <f>IF(Q9=0,"",IF(AE9=0,"",(AE9/Q9)))</f>
        <v>0.028571428571429</v>
      </c>
      <c r="AG9" s="94">
        <v>1</v>
      </c>
      <c r="AH9" s="96">
        <f>IFERROR(AG9/AE9,"-")</f>
        <v>0.2</v>
      </c>
      <c r="AI9" s="97">
        <v>16000</v>
      </c>
      <c r="AJ9" s="98">
        <f>IFERROR(AI9/AE9,"-")</f>
        <v>3200</v>
      </c>
      <c r="AK9" s="99"/>
      <c r="AL9" s="99"/>
      <c r="AM9" s="99">
        <v>1</v>
      </c>
      <c r="AN9" s="100">
        <v>38</v>
      </c>
      <c r="AO9" s="101">
        <f>IF(Q9=0,"",IF(AN9=0,"",(AN9/Q9)))</f>
        <v>0.21714285714286</v>
      </c>
      <c r="AP9" s="100">
        <v>1</v>
      </c>
      <c r="AQ9" s="102">
        <f>IFERROR(AP9/AN9,"-")</f>
        <v>0.026315789473684</v>
      </c>
      <c r="AR9" s="103">
        <v>49000</v>
      </c>
      <c r="AS9" s="104">
        <f>IFERROR(AR9/AN9,"-")</f>
        <v>1289.4736842105</v>
      </c>
      <c r="AT9" s="105"/>
      <c r="AU9" s="105"/>
      <c r="AV9" s="105">
        <v>1</v>
      </c>
      <c r="AW9" s="106">
        <v>39</v>
      </c>
      <c r="AX9" s="107">
        <f>IF(Q9=0,"",IF(AW9=0,"",(AW9/Q9)))</f>
        <v>0.22285714285714</v>
      </c>
      <c r="AY9" s="106">
        <v>1</v>
      </c>
      <c r="AZ9" s="108">
        <f>IFERROR(AY9/AW9,"-")</f>
        <v>0.025641025641026</v>
      </c>
      <c r="BA9" s="109">
        <v>30000</v>
      </c>
      <c r="BB9" s="110">
        <f>IFERROR(BA9/AW9,"-")</f>
        <v>769.23076923077</v>
      </c>
      <c r="BC9" s="111"/>
      <c r="BD9" s="111"/>
      <c r="BE9" s="111">
        <v>1</v>
      </c>
      <c r="BF9" s="112">
        <v>33</v>
      </c>
      <c r="BG9" s="113">
        <f>IF(Q9=0,"",IF(BF9=0,"",(BF9/Q9)))</f>
        <v>0.18857142857143</v>
      </c>
      <c r="BH9" s="112">
        <v>2</v>
      </c>
      <c r="BI9" s="114">
        <f>IFERROR(BH9/BF9,"-")</f>
        <v>0.060606060606061</v>
      </c>
      <c r="BJ9" s="115">
        <v>23000</v>
      </c>
      <c r="BK9" s="116">
        <f>IFERROR(BJ9/BF9,"-")</f>
        <v>696.9696969697</v>
      </c>
      <c r="BL9" s="117">
        <v>1</v>
      </c>
      <c r="BM9" s="117"/>
      <c r="BN9" s="117">
        <v>1</v>
      </c>
      <c r="BO9" s="119">
        <v>34</v>
      </c>
      <c r="BP9" s="120">
        <f>IF(Q9=0,"",IF(BO9=0,"",(BO9/Q9)))</f>
        <v>0.19428571428571</v>
      </c>
      <c r="BQ9" s="121">
        <v>5</v>
      </c>
      <c r="BR9" s="122">
        <f>IFERROR(BQ9/BO9,"-")</f>
        <v>0.14705882352941</v>
      </c>
      <c r="BS9" s="123">
        <v>124000</v>
      </c>
      <c r="BT9" s="124">
        <f>IFERROR(BS9/BO9,"-")</f>
        <v>3647.0588235294</v>
      </c>
      <c r="BU9" s="125">
        <v>1</v>
      </c>
      <c r="BV9" s="125"/>
      <c r="BW9" s="125">
        <v>4</v>
      </c>
      <c r="BX9" s="126">
        <v>22</v>
      </c>
      <c r="BY9" s="127">
        <f>IF(Q9=0,"",IF(BX9=0,"",(BX9/Q9)))</f>
        <v>0.12571428571429</v>
      </c>
      <c r="BZ9" s="128">
        <v>2</v>
      </c>
      <c r="CA9" s="129">
        <f>IFERROR(BZ9/BX9,"-")</f>
        <v>0.090909090909091</v>
      </c>
      <c r="CB9" s="130">
        <v>11000</v>
      </c>
      <c r="CC9" s="131">
        <f>IFERROR(CB9/BX9,"-")</f>
        <v>500</v>
      </c>
      <c r="CD9" s="132">
        <v>1</v>
      </c>
      <c r="CE9" s="132">
        <v>1</v>
      </c>
      <c r="CF9" s="132"/>
      <c r="CG9" s="133">
        <v>4</v>
      </c>
      <c r="CH9" s="134">
        <f>IF(Q9=0,"",IF(CG9=0,"",(CG9/Q9)))</f>
        <v>0.022857142857143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10</v>
      </c>
      <c r="CQ9" s="141">
        <v>155000</v>
      </c>
      <c r="CR9" s="141">
        <v>63000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6.3842105263158</v>
      </c>
      <c r="B12" s="39"/>
      <c r="C12" s="39"/>
      <c r="D12" s="39"/>
      <c r="E12" s="39"/>
      <c r="F12" s="39"/>
      <c r="G12" s="39"/>
      <c r="H12" s="40" t="s">
        <v>200</v>
      </c>
      <c r="I12" s="40"/>
      <c r="J12" s="40"/>
      <c r="K12" s="184">
        <f>SUM(K6:K11)</f>
        <v>190000</v>
      </c>
      <c r="L12" s="41">
        <f>SUM(L6:L11)</f>
        <v>0</v>
      </c>
      <c r="M12" s="41">
        <f>SUM(M6:M11)</f>
        <v>0</v>
      </c>
      <c r="N12" s="41">
        <f>SUM(N6:N11)</f>
        <v>879</v>
      </c>
      <c r="O12" s="41">
        <f>SUM(O6:O11)</f>
        <v>300</v>
      </c>
      <c r="P12" s="41">
        <f>SUM(P6:P11)</f>
        <v>2</v>
      </c>
      <c r="Q12" s="41">
        <f>SUM(Q6:Q11)</f>
        <v>302</v>
      </c>
      <c r="R12" s="42">
        <f>IFERROR(Q12/N12,"-")</f>
        <v>0.34357224118316</v>
      </c>
      <c r="S12" s="77">
        <f>SUM(S6:S11)</f>
        <v>8</v>
      </c>
      <c r="T12" s="77">
        <f>SUM(T6:T11)</f>
        <v>85</v>
      </c>
      <c r="U12" s="42">
        <f>IFERROR(S12/Q12,"-")</f>
        <v>0.026490066225166</v>
      </c>
      <c r="V12" s="43">
        <f>IFERROR(K12/Q12,"-")</f>
        <v>629.13907284768</v>
      </c>
      <c r="W12" s="44">
        <f>SUM(W6:W11)</f>
        <v>12</v>
      </c>
      <c r="X12" s="42">
        <f>IFERROR(W12/Q12,"-")</f>
        <v>0.039735099337748</v>
      </c>
      <c r="Y12" s="184">
        <f>SUM(Y6:Y11)</f>
        <v>1213000</v>
      </c>
      <c r="Z12" s="184">
        <f>IFERROR(Y12/Q12,"-")</f>
        <v>4016.5562913907</v>
      </c>
      <c r="AA12" s="184">
        <f>IFERROR(Y12/W12,"-")</f>
        <v>101083.33333333</v>
      </c>
      <c r="AB12" s="184">
        <f>Y12-K12</f>
        <v>1023000</v>
      </c>
      <c r="AC12" s="46">
        <f>Y12/K12</f>
        <v>6.3842105263158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201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202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203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204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205</v>
      </c>
      <c r="C6" s="189" t="s">
        <v>206</v>
      </c>
      <c r="D6" s="189" t="s">
        <v>207</v>
      </c>
      <c r="E6" s="189" t="s">
        <v>208</v>
      </c>
      <c r="F6" s="89" t="s">
        <v>209</v>
      </c>
      <c r="G6" s="89" t="s">
        <v>210</v>
      </c>
      <c r="H6" s="181">
        <v>0</v>
      </c>
      <c r="I6" s="84">
        <v>3000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211</v>
      </c>
      <c r="C7" s="189" t="s">
        <v>206</v>
      </c>
      <c r="D7" s="189" t="s">
        <v>212</v>
      </c>
      <c r="E7" s="189">
        <v>25</v>
      </c>
      <c r="F7" s="89" t="s">
        <v>213</v>
      </c>
      <c r="G7" s="89" t="s">
        <v>210</v>
      </c>
      <c r="H7" s="181">
        <v>0</v>
      </c>
      <c r="I7" s="84">
        <v>2800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2.3091118800461</v>
      </c>
      <c r="B8" s="189" t="s">
        <v>214</v>
      </c>
      <c r="C8" s="189" t="s">
        <v>215</v>
      </c>
      <c r="D8" s="189" t="s">
        <v>207</v>
      </c>
      <c r="E8" s="189" t="s">
        <v>216</v>
      </c>
      <c r="F8" s="89" t="s">
        <v>217</v>
      </c>
      <c r="G8" s="89" t="s">
        <v>210</v>
      </c>
      <c r="H8" s="181">
        <v>433500</v>
      </c>
      <c r="I8" s="84">
        <v>1500</v>
      </c>
      <c r="J8" s="80">
        <v>0</v>
      </c>
      <c r="K8" s="80">
        <v>0</v>
      </c>
      <c r="L8" s="80">
        <v>1741</v>
      </c>
      <c r="M8" s="93">
        <v>289</v>
      </c>
      <c r="N8" s="144">
        <v>250</v>
      </c>
      <c r="O8" s="81">
        <f>IFERROR(M8/L8,"-")</f>
        <v>0.16599655370477</v>
      </c>
      <c r="P8" s="80">
        <v>6</v>
      </c>
      <c r="Q8" s="80">
        <v>114</v>
      </c>
      <c r="R8" s="81">
        <f>IFERROR(P8/M8,"-")</f>
        <v>0.02076124567474</v>
      </c>
      <c r="S8" s="82">
        <f>IFERROR(H8/SUM(M8:M8),"-")</f>
        <v>1500</v>
      </c>
      <c r="T8" s="83">
        <v>36</v>
      </c>
      <c r="U8" s="81">
        <f>IF(M8=0,"-",T8/M8)</f>
        <v>0.12456747404844</v>
      </c>
      <c r="V8" s="186">
        <v>1001000</v>
      </c>
      <c r="W8" s="187">
        <f>IFERROR(V8/M8,"-")</f>
        <v>3463.6678200692</v>
      </c>
      <c r="X8" s="187">
        <f>IFERROR(V8/T8,"-")</f>
        <v>27805.555555556</v>
      </c>
      <c r="Y8" s="181">
        <f>SUM(V8:V8)-SUM(H8:H8)</f>
        <v>567500</v>
      </c>
      <c r="Z8" s="85">
        <f>SUM(V8:V8)/SUM(H8:H8)</f>
        <v>2.3091118800461</v>
      </c>
      <c r="AA8" s="78"/>
      <c r="AB8" s="94">
        <v>39</v>
      </c>
      <c r="AC8" s="95">
        <f>IF(M8=0,"",IF(AB8=0,"",(AB8/M8)))</f>
        <v>0.13494809688581</v>
      </c>
      <c r="AD8" s="94">
        <v>1</v>
      </c>
      <c r="AE8" s="96">
        <f>IFERROR(AD8/AB8,"-")</f>
        <v>0.025641025641026</v>
      </c>
      <c r="AF8" s="97">
        <v>5000</v>
      </c>
      <c r="AG8" s="98">
        <f>IFERROR(AF8/AB8,"-")</f>
        <v>128.20512820513</v>
      </c>
      <c r="AH8" s="99"/>
      <c r="AI8" s="99">
        <v>1</v>
      </c>
      <c r="AJ8" s="99"/>
      <c r="AK8" s="100">
        <v>36</v>
      </c>
      <c r="AL8" s="101">
        <f>IF(M8=0,"",IF(AK8=0,"",(AK8/M8)))</f>
        <v>0.12456747404844</v>
      </c>
      <c r="AM8" s="100">
        <v>1</v>
      </c>
      <c r="AN8" s="102">
        <f>IFERROR(AM8/AK8,"-")</f>
        <v>0.027777777777778</v>
      </c>
      <c r="AO8" s="103">
        <v>4000</v>
      </c>
      <c r="AP8" s="104">
        <f>IFERROR(AO8/AK8,"-")</f>
        <v>111.11111111111</v>
      </c>
      <c r="AQ8" s="105"/>
      <c r="AR8" s="105">
        <v>1</v>
      </c>
      <c r="AS8" s="105"/>
      <c r="AT8" s="106">
        <v>31</v>
      </c>
      <c r="AU8" s="107" t="str">
        <f>IF(M8=0,"",IF(AW8=0,"",(AW8/M8)))</f>
        <v>0</v>
      </c>
      <c r="AV8" s="106">
        <v>1</v>
      </c>
      <c r="AW8" s="108" t="str">
        <f>IFERROR(AY8/AW8,"-")</f>
        <v>-</v>
      </c>
      <c r="AX8" s="109">
        <v>3000</v>
      </c>
      <c r="AY8" s="110" t="str">
        <f>IFERROR(BA8/AW8,"-")</f>
        <v>-</v>
      </c>
      <c r="AZ8" s="111">
        <v>1</v>
      </c>
      <c r="BA8" s="111"/>
      <c r="BB8" s="111"/>
      <c r="BC8" s="112">
        <v>84</v>
      </c>
      <c r="BD8" s="113">
        <f>IF(M8=0,"",IF(BC8=0,"",(BC8/M8)))</f>
        <v>0.29065743944637</v>
      </c>
      <c r="BE8" s="112">
        <v>9</v>
      </c>
      <c r="BF8" s="114">
        <f>IFERROR(BE8/BC8,"-")</f>
        <v>0.10714285714286</v>
      </c>
      <c r="BG8" s="115">
        <v>392000</v>
      </c>
      <c r="BH8" s="116">
        <f>IFERROR(BG8/BC8,"-")</f>
        <v>4666.6666666667</v>
      </c>
      <c r="BI8" s="117">
        <v>6</v>
      </c>
      <c r="BJ8" s="117"/>
      <c r="BK8" s="117">
        <v>70</v>
      </c>
      <c r="BL8" s="119"/>
      <c r="BM8" s="120">
        <f>IF(M8=0,"",IF(BK8=0,"",(BK8/M8)))</f>
        <v>0.24221453287197</v>
      </c>
      <c r="BN8" s="121">
        <v>16</v>
      </c>
      <c r="BO8" s="122">
        <f>IFERROR(BN8/BK8,"-")</f>
        <v>0.22857142857143</v>
      </c>
      <c r="BP8" s="123">
        <v>513000</v>
      </c>
      <c r="BQ8" s="124">
        <f>IFERROR(BP8/BK8,"-")</f>
        <v>7328.5714285714</v>
      </c>
      <c r="BR8" s="125">
        <v>7</v>
      </c>
      <c r="BS8" s="125">
        <v>2</v>
      </c>
      <c r="BT8" s="125">
        <v>7</v>
      </c>
      <c r="BU8" s="126">
        <v>27</v>
      </c>
      <c r="BV8" s="127">
        <f>IF(M8=0,"",IF(BU8=0,"",(BU8/M8)))</f>
        <v>0.093425605536332</v>
      </c>
      <c r="BW8" s="128">
        <v>8</v>
      </c>
      <c r="BX8" s="129">
        <f>IFERROR(BW8/BU8,"-")</f>
        <v>0.2962962962963</v>
      </c>
      <c r="BY8" s="130">
        <v>84000</v>
      </c>
      <c r="BZ8" s="131">
        <f>IFERROR(BY8/BU8,"-")</f>
        <v>3111.1111111111</v>
      </c>
      <c r="CA8" s="132">
        <v>4</v>
      </c>
      <c r="CB8" s="132">
        <v>3</v>
      </c>
      <c r="CC8" s="132">
        <v>1</v>
      </c>
      <c r="CD8" s="133">
        <v>2</v>
      </c>
      <c r="CE8" s="134">
        <f>IF(M8=0,"",IF(CD8=0,"",(CD8/M8)))</f>
        <v>0.0069204152249135</v>
      </c>
      <c r="CF8" s="135"/>
      <c r="CG8" s="136">
        <f>IFERROR(CF8/CD8,"-")</f>
        <v>0</v>
      </c>
      <c r="CH8" s="137"/>
      <c r="CI8" s="138">
        <f>IFERROR(CH8/CD8,"-")</f>
        <v>0</v>
      </c>
      <c r="CJ8" s="139"/>
      <c r="CK8" s="139"/>
      <c r="CL8" s="139"/>
      <c r="CM8" s="140">
        <v>36</v>
      </c>
      <c r="CN8" s="141">
        <v>1001000</v>
      </c>
      <c r="CO8" s="141">
        <v>341000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218</v>
      </c>
      <c r="C9" s="189" t="s">
        <v>215</v>
      </c>
      <c r="D9" s="189" t="s">
        <v>207</v>
      </c>
      <c r="E9" s="189" t="s">
        <v>219</v>
      </c>
      <c r="F9" s="89" t="s">
        <v>220</v>
      </c>
      <c r="G9" s="89" t="s">
        <v>210</v>
      </c>
      <c r="H9" s="181">
        <v>0</v>
      </c>
      <c r="I9" s="84">
        <v>1500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221</v>
      </c>
      <c r="C10" s="189"/>
      <c r="D10" s="189" t="s">
        <v>222</v>
      </c>
      <c r="E10" s="189" t="s">
        <v>223</v>
      </c>
      <c r="F10" s="89" t="s">
        <v>224</v>
      </c>
      <c r="G10" s="89" t="s">
        <v>210</v>
      </c>
      <c r="H10" s="181">
        <v>0</v>
      </c>
      <c r="I10" s="84">
        <v>2500</v>
      </c>
      <c r="J10" s="80">
        <v>0</v>
      </c>
      <c r="K10" s="80">
        <v>0</v>
      </c>
      <c r="L10" s="80">
        <v>865</v>
      </c>
      <c r="M10" s="93">
        <v>0</v>
      </c>
      <c r="N10" s="144">
        <v>0</v>
      </c>
      <c r="O10" s="81">
        <f>IFERROR(M10/L10,"-")</f>
        <v>0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225</v>
      </c>
      <c r="C11" s="189" t="s">
        <v>226</v>
      </c>
      <c r="D11" s="189"/>
      <c r="E11" s="189" t="s">
        <v>227</v>
      </c>
      <c r="F11" s="89" t="s">
        <v>228</v>
      </c>
      <c r="G11" s="89" t="s">
        <v>210</v>
      </c>
      <c r="H11" s="181">
        <v>0</v>
      </c>
      <c r="I11" s="84"/>
      <c r="J11" s="80">
        <v>0</v>
      </c>
      <c r="K11" s="80">
        <v>0</v>
      </c>
      <c r="L11" s="80">
        <v>0</v>
      </c>
      <c r="M11" s="93">
        <v>24</v>
      </c>
      <c r="N11" s="144">
        <v>24</v>
      </c>
      <c r="O11" s="81" t="str">
        <f>IFERROR(M11/L11,"-")</f>
        <v>-</v>
      </c>
      <c r="P11" s="80">
        <v>2</v>
      </c>
      <c r="Q11" s="80">
        <v>7</v>
      </c>
      <c r="R11" s="81">
        <f>IFERROR(P11/M11,"-")</f>
        <v>0.083333333333333</v>
      </c>
      <c r="S11" s="82">
        <f>IFERROR(H11/SUM(M11:M11),"-")</f>
        <v>0</v>
      </c>
      <c r="T11" s="83">
        <v>4</v>
      </c>
      <c r="U11" s="81">
        <f>IF(M11=0,"-",T11/M11)</f>
        <v>0.16666666666667</v>
      </c>
      <c r="V11" s="186">
        <v>23000</v>
      </c>
      <c r="W11" s="187">
        <f>IFERROR(V11/M11,"-")</f>
        <v>958.33333333333</v>
      </c>
      <c r="X11" s="187">
        <f>IFERROR(V11/T11,"-")</f>
        <v>5750</v>
      </c>
      <c r="Y11" s="181">
        <f>SUM(V11:V11)-SUM(H11:H11)</f>
        <v>23000</v>
      </c>
      <c r="Z11" s="85" t="str">
        <f>SUM(V11:V11)/SUM(H11:H11)</f>
        <v>0</v>
      </c>
      <c r="AA11" s="78"/>
      <c r="AB11" s="94"/>
      <c r="AC11" s="95">
        <f>IF(M11=0,"",IF(AB11=0,"",(AB11/M11)))</f>
        <v>0</v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>
        <f>IF(M11=0,"",IF(AK11=0,"",(AK11/M11)))</f>
        <v>0</v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>
        <v>1</v>
      </c>
      <c r="AU11" s="107" t="str">
        <f>IF(M11=0,"",IF(AW11=0,"",(AW11/M11)))</f>
        <v>0</v>
      </c>
      <c r="AV11" s="106"/>
      <c r="AW11" s="108" t="str">
        <f>IFERROR(AY11/AW11,"-")</f>
        <v>-</v>
      </c>
      <c r="AX11" s="109"/>
      <c r="AY11" s="110" t="str">
        <f>IFERROR(BA11/AW11,"-")</f>
        <v>-</v>
      </c>
      <c r="AZ11" s="111"/>
      <c r="BA11" s="111"/>
      <c r="BB11" s="111"/>
      <c r="BC11" s="112">
        <v>6</v>
      </c>
      <c r="BD11" s="113">
        <f>IF(M11=0,"",IF(BC11=0,"",(BC11/M11)))</f>
        <v>0.25</v>
      </c>
      <c r="BE11" s="112"/>
      <c r="BF11" s="114">
        <f>IFERROR(BE11/BC11,"-")</f>
        <v>0</v>
      </c>
      <c r="BG11" s="115"/>
      <c r="BH11" s="116">
        <f>IFERROR(BG11/BC11,"-")</f>
        <v>0</v>
      </c>
      <c r="BI11" s="117"/>
      <c r="BJ11" s="117"/>
      <c r="BK11" s="117">
        <v>6</v>
      </c>
      <c r="BL11" s="119"/>
      <c r="BM11" s="120">
        <f>IF(M11=0,"",IF(BK11=0,"",(BK11/M11)))</f>
        <v>0.25</v>
      </c>
      <c r="BN11" s="121">
        <v>1</v>
      </c>
      <c r="BO11" s="122">
        <f>IFERROR(BN11/BK11,"-")</f>
        <v>0.16666666666667</v>
      </c>
      <c r="BP11" s="123">
        <v>4000</v>
      </c>
      <c r="BQ11" s="124">
        <f>IFERROR(BP11/BK11,"-")</f>
        <v>666.66666666667</v>
      </c>
      <c r="BR11" s="125"/>
      <c r="BS11" s="125">
        <v>1</v>
      </c>
      <c r="BT11" s="125"/>
      <c r="BU11" s="126">
        <v>10</v>
      </c>
      <c r="BV11" s="127">
        <f>IF(M11=0,"",IF(BU11=0,"",(BU11/M11)))</f>
        <v>0.41666666666667</v>
      </c>
      <c r="BW11" s="128">
        <v>3</v>
      </c>
      <c r="BX11" s="129">
        <f>IFERROR(BW11/BU11,"-")</f>
        <v>0.3</v>
      </c>
      <c r="BY11" s="130">
        <v>19000</v>
      </c>
      <c r="BZ11" s="131">
        <f>IFERROR(BY11/BU11,"-")</f>
        <v>1900</v>
      </c>
      <c r="CA11" s="132">
        <v>2</v>
      </c>
      <c r="CB11" s="132"/>
      <c r="CC11" s="132">
        <v>1</v>
      </c>
      <c r="CD11" s="133">
        <v>1</v>
      </c>
      <c r="CE11" s="134">
        <f>IF(M11=0,"",IF(CD11=0,"",(CD11/M11)))</f>
        <v>0.041666666666667</v>
      </c>
      <c r="CF11" s="135"/>
      <c r="CG11" s="136">
        <f>IFERROR(CF11/CD11,"-")</f>
        <v>0</v>
      </c>
      <c r="CH11" s="137"/>
      <c r="CI11" s="138">
        <f>IFERROR(CH11/CD11,"-")</f>
        <v>0</v>
      </c>
      <c r="CJ11" s="139"/>
      <c r="CK11" s="139"/>
      <c r="CL11" s="139"/>
      <c r="CM11" s="140">
        <v>4</v>
      </c>
      <c r="CN11" s="141">
        <v>23000</v>
      </c>
      <c r="CO11" s="141">
        <v>13000</v>
      </c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30"/>
      <c r="B12" s="86"/>
      <c r="C12" s="86"/>
      <c r="D12" s="87"/>
      <c r="E12" s="88"/>
      <c r="F12" s="89"/>
      <c r="G12" s="89"/>
      <c r="H12" s="182"/>
      <c r="I12" s="90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58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60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19" t="str">
        <f>Z14</f>
        <v>0</v>
      </c>
      <c r="B14" s="41"/>
      <c r="C14" s="41"/>
      <c r="D14" s="41"/>
      <c r="E14" s="41"/>
      <c r="F14" s="40" t="s">
        <v>229</v>
      </c>
      <c r="G14" s="40"/>
      <c r="H14" s="184"/>
      <c r="I14" s="45"/>
      <c r="J14" s="41">
        <f>SUM(J6:J13)</f>
        <v>0</v>
      </c>
      <c r="K14" s="41">
        <f>SUM(K6:K13)</f>
        <v>0</v>
      </c>
      <c r="L14" s="41">
        <f>SUM(L6:L13)</f>
        <v>2609</v>
      </c>
      <c r="M14" s="41">
        <f>SUM(M6:M13)</f>
        <v>313</v>
      </c>
      <c r="N14" s="41">
        <f>SUM(N6:N13)</f>
        <v>274</v>
      </c>
      <c r="O14" s="42">
        <f>IFERROR(M14/L14,"-")</f>
        <v>0.11996933691069</v>
      </c>
      <c r="P14" s="77">
        <f>SUM(P6:P13)</f>
        <v>8</v>
      </c>
      <c r="Q14" s="77">
        <f>SUM(Q6:Q13)</f>
        <v>121</v>
      </c>
      <c r="R14" s="42">
        <f>IFERROR(P14/M14,"-")</f>
        <v>0.02555910543131</v>
      </c>
      <c r="S14" s="43">
        <f>IFERROR(H14/M14,"-")</f>
        <v>0</v>
      </c>
      <c r="T14" s="44">
        <f>SUM(T6:T13)</f>
        <v>40</v>
      </c>
      <c r="U14" s="42">
        <f>IFERROR(T14/M14,"-")</f>
        <v>0.12779552715655</v>
      </c>
      <c r="V14" s="184">
        <f>SUM(V6:V13)</f>
        <v>1024000</v>
      </c>
      <c r="W14" s="184">
        <f>IFERROR(V14/M14,"-")</f>
        <v>3271.5654952077</v>
      </c>
      <c r="X14" s="184">
        <f>IFERROR(V14/T14,"-")</f>
        <v>25600</v>
      </c>
      <c r="Y14" s="184">
        <f>V14-H14</f>
        <v>1024000</v>
      </c>
      <c r="Z14" s="46" t="str">
        <f>V14/H14</f>
        <v>0</v>
      </c>
      <c r="AA14" s="59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1.590522377008</v>
      </c>
      <c r="B6" s="189" t="s">
        <v>231</v>
      </c>
      <c r="C6" s="189" t="s">
        <v>206</v>
      </c>
      <c r="D6" s="189" t="s">
        <v>232</v>
      </c>
      <c r="E6" s="189" t="s">
        <v>233</v>
      </c>
      <c r="F6" s="89" t="s">
        <v>234</v>
      </c>
      <c r="G6" s="89" t="s">
        <v>210</v>
      </c>
      <c r="H6" s="181">
        <v>9818158</v>
      </c>
      <c r="I6" s="80">
        <v>0</v>
      </c>
      <c r="J6" s="80">
        <v>0</v>
      </c>
      <c r="K6" s="80">
        <v>636521</v>
      </c>
      <c r="L6" s="93">
        <v>2882</v>
      </c>
      <c r="M6" s="81">
        <f>IFERROR(L6/K6,"-")</f>
        <v>0.0045277374980558</v>
      </c>
      <c r="N6" s="80">
        <v>49</v>
      </c>
      <c r="O6" s="80">
        <v>1227</v>
      </c>
      <c r="P6" s="81">
        <f>IFERROR(N6/(L6),"-")</f>
        <v>0.017002081887578</v>
      </c>
      <c r="Q6" s="82">
        <f>IFERROR(H6/SUM(L6:L6),"-")</f>
        <v>3406.7168632894</v>
      </c>
      <c r="R6" s="83">
        <v>373</v>
      </c>
      <c r="S6" s="81">
        <f>IF(L6=0,"-",R6/L6)</f>
        <v>0.1294240111034</v>
      </c>
      <c r="T6" s="186">
        <v>15616000</v>
      </c>
      <c r="U6" s="187">
        <f>IFERROR(T6/L6,"-")</f>
        <v>5418.4594031922</v>
      </c>
      <c r="V6" s="187">
        <f>IFERROR(T6/R6,"-")</f>
        <v>41865.951742627</v>
      </c>
      <c r="W6" s="181">
        <f>SUM(T6:T6)-SUM(H6:H6)</f>
        <v>5797842</v>
      </c>
      <c r="X6" s="85">
        <f>SUM(T6:T6)/SUM(H6:H6)</f>
        <v>1.590522377008</v>
      </c>
      <c r="Y6" s="78"/>
      <c r="Z6" s="94">
        <v>176</v>
      </c>
      <c r="AA6" s="95">
        <f>IF(L6=0,"",IF(Z6=0,"",(Z6/L6)))</f>
        <v>0.061068702290076</v>
      </c>
      <c r="AB6" s="94">
        <v>4</v>
      </c>
      <c r="AC6" s="96">
        <f>IFERROR(AB6/Z6,"-")</f>
        <v>0.022727272727273</v>
      </c>
      <c r="AD6" s="97">
        <v>26000</v>
      </c>
      <c r="AE6" s="98">
        <f>IFERROR(AD6/Z6,"-")</f>
        <v>147.72727272727</v>
      </c>
      <c r="AF6" s="99">
        <v>2</v>
      </c>
      <c r="AG6" s="99">
        <v>1</v>
      </c>
      <c r="AH6" s="99">
        <v>1</v>
      </c>
      <c r="AI6" s="100">
        <v>409</v>
      </c>
      <c r="AJ6" s="101">
        <f>IF(L6=0,"",IF(AI6=0,"",(AI6/L6)))</f>
        <v>0.14191533657183</v>
      </c>
      <c r="AK6" s="100">
        <v>31</v>
      </c>
      <c r="AL6" s="102">
        <f>IFERROR(AK6/AI6,"-")</f>
        <v>0.075794621026895</v>
      </c>
      <c r="AM6" s="103">
        <v>321000</v>
      </c>
      <c r="AN6" s="104">
        <f>IFERROR(AM6/AI6,"-")</f>
        <v>784.84107579462</v>
      </c>
      <c r="AO6" s="105">
        <v>16</v>
      </c>
      <c r="AP6" s="105">
        <v>7</v>
      </c>
      <c r="AQ6" s="105">
        <v>8</v>
      </c>
      <c r="AR6" s="106">
        <v>468</v>
      </c>
      <c r="AS6" s="107">
        <f>IF(L6=0,"",IF(AR6=0,"",(AR6/L6)))</f>
        <v>0.16238723108952</v>
      </c>
      <c r="AT6" s="106">
        <v>37</v>
      </c>
      <c r="AU6" s="108">
        <f>IFERROR(AT6/AR6,"-")</f>
        <v>0.079059829059829</v>
      </c>
      <c r="AV6" s="109">
        <v>403000</v>
      </c>
      <c r="AW6" s="110">
        <f>IFERROR(AV6/AR6,"-")</f>
        <v>861.11111111111</v>
      </c>
      <c r="AX6" s="111">
        <v>16</v>
      </c>
      <c r="AY6" s="111">
        <v>10</v>
      </c>
      <c r="AZ6" s="111">
        <v>11</v>
      </c>
      <c r="BA6" s="112">
        <v>871</v>
      </c>
      <c r="BB6" s="113">
        <f>IF(L6=0,"",IF(BA6=0,"",(BA6/L6)))</f>
        <v>0.30222068008328</v>
      </c>
      <c r="BC6" s="112">
        <v>112</v>
      </c>
      <c r="BD6" s="114">
        <f>IFERROR(BC6/BA6,"-")</f>
        <v>0.12858783008037</v>
      </c>
      <c r="BE6" s="115">
        <v>3941000</v>
      </c>
      <c r="BF6" s="116">
        <f>IFERROR(BE6/BA6,"-")</f>
        <v>4524.6842709529</v>
      </c>
      <c r="BG6" s="117">
        <v>55</v>
      </c>
      <c r="BH6" s="117">
        <v>21</v>
      </c>
      <c r="BI6" s="117">
        <v>36</v>
      </c>
      <c r="BJ6" s="119">
        <v>680</v>
      </c>
      <c r="BK6" s="120">
        <f>IF(L6=0,"",IF(BJ6=0,"",(BJ6/L6)))</f>
        <v>0.23594725884802</v>
      </c>
      <c r="BL6" s="121">
        <v>122</v>
      </c>
      <c r="BM6" s="122">
        <f>IFERROR(BL6/BJ6,"-")</f>
        <v>0.17941176470588</v>
      </c>
      <c r="BN6" s="123">
        <v>6077000</v>
      </c>
      <c r="BO6" s="124">
        <f>IFERROR(BN6/BJ6,"-")</f>
        <v>8936.7647058824</v>
      </c>
      <c r="BP6" s="125">
        <v>51</v>
      </c>
      <c r="BQ6" s="125">
        <v>25</v>
      </c>
      <c r="BR6" s="125">
        <v>46</v>
      </c>
      <c r="BS6" s="126">
        <v>230</v>
      </c>
      <c r="BT6" s="127">
        <f>IF(L6=0,"",IF(BS6=0,"",(BS6/L6)))</f>
        <v>0.079805690492713</v>
      </c>
      <c r="BU6" s="128">
        <v>54</v>
      </c>
      <c r="BV6" s="129">
        <f>IFERROR(BU6/BS6,"-")</f>
        <v>0.23478260869565</v>
      </c>
      <c r="BW6" s="130">
        <v>3887000</v>
      </c>
      <c r="BX6" s="131">
        <f>IFERROR(BW6/BS6,"-")</f>
        <v>16900</v>
      </c>
      <c r="BY6" s="132">
        <v>12</v>
      </c>
      <c r="BZ6" s="132">
        <v>13</v>
      </c>
      <c r="CA6" s="132">
        <v>29</v>
      </c>
      <c r="CB6" s="133">
        <v>48</v>
      </c>
      <c r="CC6" s="134">
        <f>IF(L6=0,"",IF(CB6=0,"",(CB6/L6)))</f>
        <v>0.016655100624566</v>
      </c>
      <c r="CD6" s="135">
        <v>13</v>
      </c>
      <c r="CE6" s="136">
        <f>IFERROR(CD6/CB6,"-")</f>
        <v>0.27083333333333</v>
      </c>
      <c r="CF6" s="137">
        <v>961000</v>
      </c>
      <c r="CG6" s="138">
        <f>IFERROR(CF6/CB6,"-")</f>
        <v>20020.833333333</v>
      </c>
      <c r="CH6" s="139">
        <v>1</v>
      </c>
      <c r="CI6" s="139">
        <v>1</v>
      </c>
      <c r="CJ6" s="139">
        <v>11</v>
      </c>
      <c r="CK6" s="140">
        <v>373</v>
      </c>
      <c r="CL6" s="141">
        <v>15616000</v>
      </c>
      <c r="CM6" s="141">
        <v>1083000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235</v>
      </c>
      <c r="C7" s="189" t="s">
        <v>206</v>
      </c>
      <c r="D7" s="189" t="s">
        <v>232</v>
      </c>
      <c r="E7" s="189" t="s">
        <v>233</v>
      </c>
      <c r="F7" s="89" t="s">
        <v>236</v>
      </c>
      <c r="G7" s="89" t="s">
        <v>210</v>
      </c>
      <c r="H7" s="181">
        <v>0</v>
      </c>
      <c r="I7" s="80">
        <v>0</v>
      </c>
      <c r="J7" s="80">
        <v>0</v>
      </c>
      <c r="K7" s="80">
        <v>5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5.2711292400374</v>
      </c>
      <c r="B8" s="189" t="s">
        <v>237</v>
      </c>
      <c r="C8" s="189" t="s">
        <v>226</v>
      </c>
      <c r="D8" s="189" t="s">
        <v>207</v>
      </c>
      <c r="E8" s="189" t="s">
        <v>238</v>
      </c>
      <c r="F8" s="89" t="s">
        <v>234</v>
      </c>
      <c r="G8" s="89" t="s">
        <v>210</v>
      </c>
      <c r="H8" s="181">
        <v>4246130</v>
      </c>
      <c r="I8" s="80">
        <v>0</v>
      </c>
      <c r="J8" s="80">
        <v>0</v>
      </c>
      <c r="K8" s="80">
        <v>287458</v>
      </c>
      <c r="L8" s="93">
        <v>2591</v>
      </c>
      <c r="M8" s="81">
        <f>IFERROR(L8/K8,"-")</f>
        <v>0.0090134906664626</v>
      </c>
      <c r="N8" s="80">
        <v>107</v>
      </c>
      <c r="O8" s="80">
        <v>1147</v>
      </c>
      <c r="P8" s="81">
        <f>IFERROR(N8/(L8),"-")</f>
        <v>0.041296796603628</v>
      </c>
      <c r="Q8" s="82">
        <f>IFERROR(H8/SUM(L8:L8),"-")</f>
        <v>1638.7996912389</v>
      </c>
      <c r="R8" s="83">
        <v>418</v>
      </c>
      <c r="S8" s="81">
        <f>IF(L8=0,"-",R8/L8)</f>
        <v>0.16132767271324</v>
      </c>
      <c r="T8" s="186">
        <v>22381900</v>
      </c>
      <c r="U8" s="187">
        <f>IFERROR(T8/L8,"-")</f>
        <v>8638.3249710536</v>
      </c>
      <c r="V8" s="187">
        <f>IFERROR(T8/R8,"-")</f>
        <v>53545.215311005</v>
      </c>
      <c r="W8" s="181">
        <f>SUM(T8:T8)-SUM(H8:H8)</f>
        <v>18135770</v>
      </c>
      <c r="X8" s="85">
        <f>SUM(T8:T8)/SUM(H8:H8)</f>
        <v>5.2711292400374</v>
      </c>
      <c r="Y8" s="78"/>
      <c r="Z8" s="94">
        <v>23</v>
      </c>
      <c r="AA8" s="95">
        <f>IF(L8=0,"",IF(Z8=0,"",(Z8/L8)))</f>
        <v>0.0088768815129294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10</v>
      </c>
      <c r="AJ8" s="101">
        <f>IF(L8=0,"",IF(AI8=0,"",(AI8/L8)))</f>
        <v>0.0038595137012736</v>
      </c>
      <c r="AK8" s="100">
        <v>1</v>
      </c>
      <c r="AL8" s="102">
        <f>IFERROR(AK8/AI8,"-")</f>
        <v>0.1</v>
      </c>
      <c r="AM8" s="103">
        <v>6000</v>
      </c>
      <c r="AN8" s="104">
        <f>IFERROR(AM8/AI8,"-")</f>
        <v>600</v>
      </c>
      <c r="AO8" s="105"/>
      <c r="AP8" s="105">
        <v>1</v>
      </c>
      <c r="AQ8" s="105"/>
      <c r="AR8" s="106">
        <v>39</v>
      </c>
      <c r="AS8" s="107">
        <f>IF(L8=0,"",IF(AR8=0,"",(AR8/L8)))</f>
        <v>0.015052103434967</v>
      </c>
      <c r="AT8" s="106">
        <v>1</v>
      </c>
      <c r="AU8" s="108">
        <f>IFERROR(AT8/AR8,"-")</f>
        <v>0.025641025641026</v>
      </c>
      <c r="AV8" s="109">
        <v>152000</v>
      </c>
      <c r="AW8" s="110">
        <f>IFERROR(AV8/AR8,"-")</f>
        <v>3897.4358974359</v>
      </c>
      <c r="AX8" s="111"/>
      <c r="AY8" s="111"/>
      <c r="AZ8" s="111">
        <v>1</v>
      </c>
      <c r="BA8" s="112">
        <v>1005</v>
      </c>
      <c r="BB8" s="113">
        <f>IF(L8=0,"",IF(BA8=0,"",(BA8/L8)))</f>
        <v>0.387881126978</v>
      </c>
      <c r="BC8" s="112">
        <v>121</v>
      </c>
      <c r="BD8" s="114">
        <f>IFERROR(BC8/BA8,"-")</f>
        <v>0.12039800995025</v>
      </c>
      <c r="BE8" s="115">
        <v>2547000</v>
      </c>
      <c r="BF8" s="116">
        <f>IFERROR(BE8/BA8,"-")</f>
        <v>2534.328358209</v>
      </c>
      <c r="BG8" s="117">
        <v>62</v>
      </c>
      <c r="BH8" s="117">
        <v>22</v>
      </c>
      <c r="BI8" s="117">
        <v>37</v>
      </c>
      <c r="BJ8" s="119">
        <v>1032</v>
      </c>
      <c r="BK8" s="120">
        <f>IF(L8=0,"",IF(BJ8=0,"",(BJ8/L8)))</f>
        <v>0.39830181397144</v>
      </c>
      <c r="BL8" s="121">
        <v>164</v>
      </c>
      <c r="BM8" s="122">
        <f>IFERROR(BL8/BJ8,"-")</f>
        <v>0.15891472868217</v>
      </c>
      <c r="BN8" s="123">
        <v>7642600</v>
      </c>
      <c r="BO8" s="124">
        <f>IFERROR(BN8/BJ8,"-")</f>
        <v>7405.6201550388</v>
      </c>
      <c r="BP8" s="125">
        <v>68</v>
      </c>
      <c r="BQ8" s="125">
        <v>30</v>
      </c>
      <c r="BR8" s="125">
        <v>66</v>
      </c>
      <c r="BS8" s="126">
        <v>396</v>
      </c>
      <c r="BT8" s="127">
        <f>IF(L8=0,"",IF(BS8=0,"",(BS8/L8)))</f>
        <v>0.15283674257044</v>
      </c>
      <c r="BU8" s="128">
        <v>101</v>
      </c>
      <c r="BV8" s="129">
        <f>IFERROR(BU8/BS8,"-")</f>
        <v>0.25505050505051</v>
      </c>
      <c r="BW8" s="130">
        <v>5264000</v>
      </c>
      <c r="BX8" s="131">
        <f>IFERROR(BW8/BS8,"-")</f>
        <v>13292.929292929</v>
      </c>
      <c r="BY8" s="132">
        <v>25</v>
      </c>
      <c r="BZ8" s="132">
        <v>14</v>
      </c>
      <c r="CA8" s="132">
        <v>62</v>
      </c>
      <c r="CB8" s="133">
        <v>86</v>
      </c>
      <c r="CC8" s="134">
        <f>IF(L8=0,"",IF(CB8=0,"",(CB8/L8)))</f>
        <v>0.033191817830953</v>
      </c>
      <c r="CD8" s="135">
        <v>30</v>
      </c>
      <c r="CE8" s="136">
        <f>IFERROR(CD8/CB8,"-")</f>
        <v>0.34883720930233</v>
      </c>
      <c r="CF8" s="137">
        <v>6770300</v>
      </c>
      <c r="CG8" s="138">
        <f>IFERROR(CF8/CB8,"-")</f>
        <v>78724.418604651</v>
      </c>
      <c r="CH8" s="139">
        <v>5</v>
      </c>
      <c r="CI8" s="139">
        <v>3</v>
      </c>
      <c r="CJ8" s="139">
        <v>22</v>
      </c>
      <c r="CK8" s="140">
        <v>418</v>
      </c>
      <c r="CL8" s="141">
        <v>22381900</v>
      </c>
      <c r="CM8" s="141">
        <v>1253000</v>
      </c>
      <c r="CN8" s="141">
        <v>8000</v>
      </c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10.592082890949</v>
      </c>
      <c r="B9" s="189" t="s">
        <v>239</v>
      </c>
      <c r="C9" s="189" t="s">
        <v>226</v>
      </c>
      <c r="D9" s="189" t="s">
        <v>207</v>
      </c>
      <c r="E9" s="189" t="s">
        <v>238</v>
      </c>
      <c r="F9" s="89" t="s">
        <v>234</v>
      </c>
      <c r="G9" s="89" t="s">
        <v>210</v>
      </c>
      <c r="H9" s="181">
        <v>914551</v>
      </c>
      <c r="I9" s="80">
        <v>0</v>
      </c>
      <c r="J9" s="80">
        <v>0</v>
      </c>
      <c r="K9" s="80">
        <v>68955</v>
      </c>
      <c r="L9" s="93">
        <v>480</v>
      </c>
      <c r="M9" s="81">
        <f>IFERROR(L9/K9,"-")</f>
        <v>0.0069610615618882</v>
      </c>
      <c r="N9" s="80">
        <v>31</v>
      </c>
      <c r="O9" s="80">
        <v>187</v>
      </c>
      <c r="P9" s="81">
        <f>IFERROR(N9/(L9),"-")</f>
        <v>0.064583333333333</v>
      </c>
      <c r="Q9" s="82">
        <f>IFERROR(H9/SUM(L9:L9),"-")</f>
        <v>1905.3145833333</v>
      </c>
      <c r="R9" s="83">
        <v>110</v>
      </c>
      <c r="S9" s="81">
        <f>IF(L9=0,"-",R9/L9)</f>
        <v>0.22916666666667</v>
      </c>
      <c r="T9" s="186">
        <v>9687000</v>
      </c>
      <c r="U9" s="187">
        <f>IFERROR(T9/L9,"-")</f>
        <v>20181.25</v>
      </c>
      <c r="V9" s="187">
        <f>IFERROR(T9/R9,"-")</f>
        <v>88063.636363636</v>
      </c>
      <c r="W9" s="181">
        <f>SUM(T9:T9)-SUM(H9:H9)</f>
        <v>8772449</v>
      </c>
      <c r="X9" s="85">
        <f>SUM(T9:T9)/SUM(H9:H9)</f>
        <v>10.592082890949</v>
      </c>
      <c r="Y9" s="78"/>
      <c r="Z9" s="94">
        <v>5</v>
      </c>
      <c r="AA9" s="95">
        <f>IF(L9=0,"",IF(Z9=0,"",(Z9/L9)))</f>
        <v>0.010416666666667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2</v>
      </c>
      <c r="AJ9" s="101">
        <f>IF(L9=0,"",IF(AI9=0,"",(AI9/L9)))</f>
        <v>0.0041666666666667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5</v>
      </c>
      <c r="AS9" s="107">
        <f>IF(L9=0,"",IF(AR9=0,"",(AR9/L9)))</f>
        <v>0.010416666666667</v>
      </c>
      <c r="AT9" s="106"/>
      <c r="AU9" s="108">
        <f>IFERROR(AT9/AR9,"-")</f>
        <v>0</v>
      </c>
      <c r="AV9" s="109"/>
      <c r="AW9" s="110">
        <f>IFERROR(AV9/AR9,"-")</f>
        <v>0</v>
      </c>
      <c r="AX9" s="111"/>
      <c r="AY9" s="111"/>
      <c r="AZ9" s="111"/>
      <c r="BA9" s="112">
        <v>22</v>
      </c>
      <c r="BB9" s="113">
        <f>IF(L9=0,"",IF(BA9=0,"",(BA9/L9)))</f>
        <v>0.045833333333333</v>
      </c>
      <c r="BC9" s="112">
        <v>5</v>
      </c>
      <c r="BD9" s="114">
        <f>IFERROR(BC9/BA9,"-")</f>
        <v>0.22727272727273</v>
      </c>
      <c r="BE9" s="115">
        <v>355000</v>
      </c>
      <c r="BF9" s="116">
        <f>IFERROR(BE9/BA9,"-")</f>
        <v>16136.363636364</v>
      </c>
      <c r="BG9" s="117"/>
      <c r="BH9" s="117"/>
      <c r="BI9" s="117">
        <v>5</v>
      </c>
      <c r="BJ9" s="119">
        <v>262</v>
      </c>
      <c r="BK9" s="120">
        <f>IF(L9=0,"",IF(BJ9=0,"",(BJ9/L9)))</f>
        <v>0.54583333333333</v>
      </c>
      <c r="BL9" s="121">
        <v>51</v>
      </c>
      <c r="BM9" s="122">
        <f>IFERROR(BL9/BJ9,"-")</f>
        <v>0.19465648854962</v>
      </c>
      <c r="BN9" s="123">
        <v>3279000</v>
      </c>
      <c r="BO9" s="124">
        <f>IFERROR(BN9/BJ9,"-")</f>
        <v>12515.267175573</v>
      </c>
      <c r="BP9" s="125">
        <v>18</v>
      </c>
      <c r="BQ9" s="125">
        <v>7</v>
      </c>
      <c r="BR9" s="125">
        <v>26</v>
      </c>
      <c r="BS9" s="126">
        <v>147</v>
      </c>
      <c r="BT9" s="127">
        <f>IF(L9=0,"",IF(BS9=0,"",(BS9/L9)))</f>
        <v>0.30625</v>
      </c>
      <c r="BU9" s="128">
        <v>44</v>
      </c>
      <c r="BV9" s="129">
        <f>IFERROR(BU9/BS9,"-")</f>
        <v>0.29931972789116</v>
      </c>
      <c r="BW9" s="130">
        <v>5411000</v>
      </c>
      <c r="BX9" s="131">
        <f>IFERROR(BW9/BS9,"-")</f>
        <v>36809.523809524</v>
      </c>
      <c r="BY9" s="132">
        <v>10</v>
      </c>
      <c r="BZ9" s="132">
        <v>9</v>
      </c>
      <c r="CA9" s="132">
        <v>25</v>
      </c>
      <c r="CB9" s="133">
        <v>37</v>
      </c>
      <c r="CC9" s="134">
        <f>IF(L9=0,"",IF(CB9=0,"",(CB9/L9)))</f>
        <v>0.077083333333333</v>
      </c>
      <c r="CD9" s="135">
        <v>10</v>
      </c>
      <c r="CE9" s="136">
        <f>IFERROR(CD9/CB9,"-")</f>
        <v>0.27027027027027</v>
      </c>
      <c r="CF9" s="137">
        <v>642000</v>
      </c>
      <c r="CG9" s="138">
        <f>IFERROR(CF9/CB9,"-")</f>
        <v>17351.351351351</v>
      </c>
      <c r="CH9" s="139">
        <v>2</v>
      </c>
      <c r="CI9" s="139">
        <v>2</v>
      </c>
      <c r="CJ9" s="139">
        <v>6</v>
      </c>
      <c r="CK9" s="140">
        <v>110</v>
      </c>
      <c r="CL9" s="141">
        <v>9687000</v>
      </c>
      <c r="CM9" s="141">
        <v>1398000</v>
      </c>
      <c r="CN9" s="141">
        <v>17000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240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992939</v>
      </c>
      <c r="L12" s="41">
        <f>SUM(L6:L11)</f>
        <v>5953</v>
      </c>
      <c r="M12" s="42">
        <f>IFERROR(L12/K12,"-")</f>
        <v>0.0059953330466423</v>
      </c>
      <c r="N12" s="77">
        <f>SUM(N6:N11)</f>
        <v>187</v>
      </c>
      <c r="O12" s="77">
        <f>SUM(O6:O11)</f>
        <v>2561</v>
      </c>
      <c r="P12" s="42">
        <f>IFERROR(N12/L12,"-")</f>
        <v>0.03141273307576</v>
      </c>
      <c r="Q12" s="43">
        <f>IFERROR(H12/L12,"-")</f>
        <v>0</v>
      </c>
      <c r="R12" s="44">
        <f>SUM(R6:R11)</f>
        <v>901</v>
      </c>
      <c r="S12" s="42">
        <f>IFERROR(R12/L12,"-")</f>
        <v>0.15135225936503</v>
      </c>
      <c r="T12" s="184">
        <f>SUM(T6:T11)</f>
        <v>47684900</v>
      </c>
      <c r="U12" s="184">
        <f>IFERROR(T12/L12,"-")</f>
        <v>8010.2301360658</v>
      </c>
      <c r="V12" s="184">
        <f>IFERROR(T12/R12,"-")</f>
        <v>52924.417314095</v>
      </c>
      <c r="W12" s="184">
        <f>T12-H12</f>
        <v>47684900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241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242</v>
      </c>
      <c r="C6" s="189" t="s">
        <v>226</v>
      </c>
      <c r="D6" s="189" t="s">
        <v>243</v>
      </c>
      <c r="E6" s="189" t="s">
        <v>244</v>
      </c>
      <c r="F6" s="89" t="s">
        <v>245</v>
      </c>
      <c r="G6" s="89" t="s">
        <v>210</v>
      </c>
      <c r="H6" s="181">
        <v>0</v>
      </c>
      <c r="I6" s="80">
        <v>0</v>
      </c>
      <c r="J6" s="80">
        <v>0</v>
      </c>
      <c r="K6" s="80">
        <v>0</v>
      </c>
      <c r="L6" s="93">
        <v>2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1</v>
      </c>
      <c r="BB6" s="113">
        <f>IF(L6=0,"",IF(BA6=0,"",(BA6/L6)))</f>
        <v>0.5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246</v>
      </c>
      <c r="C7" s="189" t="s">
        <v>226</v>
      </c>
      <c r="D7" s="189" t="s">
        <v>243</v>
      </c>
      <c r="E7" s="189" t="s">
        <v>244</v>
      </c>
      <c r="F7" s="89" t="s">
        <v>247</v>
      </c>
      <c r="G7" s="89" t="s">
        <v>210</v>
      </c>
      <c r="H7" s="181">
        <v>0</v>
      </c>
      <c r="I7" s="80">
        <v>0</v>
      </c>
      <c r="J7" s="80">
        <v>0</v>
      </c>
      <c r="K7" s="80">
        <v>0</v>
      </c>
      <c r="L7" s="93">
        <v>81</v>
      </c>
      <c r="M7" s="81" t="str">
        <f>IFERROR(L7/K7,"-")</f>
        <v>-</v>
      </c>
      <c r="N7" s="80">
        <v>0</v>
      </c>
      <c r="O7" s="80">
        <v>23</v>
      </c>
      <c r="P7" s="81">
        <f>IFERROR(N7/(L7),"-")</f>
        <v>0</v>
      </c>
      <c r="Q7" s="82">
        <f>IFERROR(H7/SUM(L7:L7),"-")</f>
        <v>0</v>
      </c>
      <c r="R7" s="83">
        <v>8</v>
      </c>
      <c r="S7" s="81">
        <f>IF(L7=0,"-",R7/L7)</f>
        <v>0.098765432098765</v>
      </c>
      <c r="T7" s="186">
        <v>77800</v>
      </c>
      <c r="U7" s="187">
        <f>IFERROR(T7/L7,"-")</f>
        <v>960.49382716049</v>
      </c>
      <c r="V7" s="187">
        <f>IFERROR(T7/R7,"-")</f>
        <v>9725</v>
      </c>
      <c r="W7" s="181">
        <f>SUM(T7:T7)-SUM(H7:H7)</f>
        <v>77800</v>
      </c>
      <c r="X7" s="85" t="str">
        <f>SUM(T7:T7)/SUM(H7:H7)</f>
        <v>0</v>
      </c>
      <c r="Y7" s="78"/>
      <c r="Z7" s="94">
        <v>15</v>
      </c>
      <c r="AA7" s="95">
        <f>IF(L7=0,"",IF(Z7=0,"",(Z7/L7)))</f>
        <v>0.18518518518519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32</v>
      </c>
      <c r="AJ7" s="101">
        <f>IF(L7=0,"",IF(AI7=0,"",(AI7/L7)))</f>
        <v>0.39506172839506</v>
      </c>
      <c r="AK7" s="100">
        <v>3</v>
      </c>
      <c r="AL7" s="102">
        <f>IFERROR(AK7/AI7,"-")</f>
        <v>0.09375</v>
      </c>
      <c r="AM7" s="103">
        <v>24000</v>
      </c>
      <c r="AN7" s="104">
        <f>IFERROR(AM7/AI7,"-")</f>
        <v>750</v>
      </c>
      <c r="AO7" s="105">
        <v>2</v>
      </c>
      <c r="AP7" s="105"/>
      <c r="AQ7" s="105">
        <v>1</v>
      </c>
      <c r="AR7" s="106">
        <v>12</v>
      </c>
      <c r="AS7" s="107">
        <f>IF(L7=0,"",IF(AR7=0,"",(AR7/L7)))</f>
        <v>0.14814814814815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11</v>
      </c>
      <c r="BB7" s="113">
        <f>IF(L7=0,"",IF(BA7=0,"",(BA7/L7)))</f>
        <v>0.1358024691358</v>
      </c>
      <c r="BC7" s="112">
        <v>1</v>
      </c>
      <c r="BD7" s="114">
        <f>IFERROR(BC7/BA7,"-")</f>
        <v>0.090909090909091</v>
      </c>
      <c r="BE7" s="115">
        <v>6000</v>
      </c>
      <c r="BF7" s="116">
        <f>IFERROR(BE7/BA7,"-")</f>
        <v>545.45454545455</v>
      </c>
      <c r="BG7" s="117"/>
      <c r="BH7" s="117">
        <v>1</v>
      </c>
      <c r="BI7" s="117"/>
      <c r="BJ7" s="119">
        <v>10</v>
      </c>
      <c r="BK7" s="120">
        <f>IF(L7=0,"",IF(BJ7=0,"",(BJ7/L7)))</f>
        <v>0.12345679012346</v>
      </c>
      <c r="BL7" s="121">
        <v>3</v>
      </c>
      <c r="BM7" s="122">
        <f>IFERROR(BL7/BJ7,"-")</f>
        <v>0.3</v>
      </c>
      <c r="BN7" s="123">
        <v>28000</v>
      </c>
      <c r="BO7" s="124">
        <f>IFERROR(BN7/BJ7,"-")</f>
        <v>2800</v>
      </c>
      <c r="BP7" s="125">
        <v>1</v>
      </c>
      <c r="BQ7" s="125">
        <v>1</v>
      </c>
      <c r="BR7" s="125">
        <v>1</v>
      </c>
      <c r="BS7" s="126">
        <v>1</v>
      </c>
      <c r="BT7" s="127">
        <f>IF(L7=0,"",IF(BS7=0,"",(BS7/L7)))</f>
        <v>0.012345679012346</v>
      </c>
      <c r="BU7" s="128">
        <v>1</v>
      </c>
      <c r="BV7" s="129">
        <f>IFERROR(BU7/BS7,"-")</f>
        <v>1</v>
      </c>
      <c r="BW7" s="130">
        <v>19800</v>
      </c>
      <c r="BX7" s="131">
        <f>IFERROR(BW7/BS7,"-")</f>
        <v>19800</v>
      </c>
      <c r="BY7" s="132"/>
      <c r="BZ7" s="132"/>
      <c r="CA7" s="132">
        <v>1</v>
      </c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8</v>
      </c>
      <c r="CL7" s="141">
        <v>77800</v>
      </c>
      <c r="CM7" s="141">
        <v>19800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248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83</v>
      </c>
      <c r="M10" s="42" t="str">
        <f>IFERROR(L10/K10,"-")</f>
        <v>-</v>
      </c>
      <c r="N10" s="77">
        <f>SUM(N6:N9)</f>
        <v>0</v>
      </c>
      <c r="O10" s="77">
        <f>SUM(O6:O9)</f>
        <v>24</v>
      </c>
      <c r="P10" s="42">
        <f>IFERROR(N10/L10,"-")</f>
        <v>0</v>
      </c>
      <c r="Q10" s="43">
        <f>IFERROR(H10/L10,"-")</f>
        <v>0</v>
      </c>
      <c r="R10" s="44">
        <f>SUM(R6:R9)</f>
        <v>8</v>
      </c>
      <c r="S10" s="42">
        <f>IFERROR(R10/L10,"-")</f>
        <v>0.096385542168675</v>
      </c>
      <c r="T10" s="184">
        <f>SUM(T6:T9)</f>
        <v>77800</v>
      </c>
      <c r="U10" s="184">
        <f>IFERROR(T10/L10,"-")</f>
        <v>937.34939759036</v>
      </c>
      <c r="V10" s="184">
        <f>IFERROR(T10/R10,"-")</f>
        <v>9725</v>
      </c>
      <c r="W10" s="184">
        <f>T10-H10</f>
        <v>77800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