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<sst xmlns="http://schemas.openxmlformats.org/spreadsheetml/2006/main" uniqueCount="256">
  <si>
    <t>05月</t>
  </si>
  <si>
    <t>アイメール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</si>
  <si>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</si>
  <si>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</si>
  <si>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</si>
  <si>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</si>
  <si>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</si>
  <si>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</si>
  <si>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</si>
  <si>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</si>
  <si>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</si>
  <si>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</si>
  <si>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</si>
  <si>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</si>
  <si>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</si>
  <si>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</si>
  <si>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</si>
  <si>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</si>
  <si>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</si>
  <si>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</si>
  <si>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</si>
  <si>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</si>
  <si>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</si>
  <si>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</si>
  <si>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</si>
  <si>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</si>
  <si>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</si>
  <si>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</si>
  <si>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</si>
  <si>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</si>
  <si>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</si>
  <si>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</si>
  <si>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</si>
  <si>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</si>
  <si>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</si>
  <si>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</si>
  <si>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</si>
  <si>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</si>
  <si>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</si>
  <si>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</si>
  <si>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</si>
  <si>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</si>
  <si>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</si>
  <si>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</si>
  <si>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</si>
  <si>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</si>
  <si>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</si>
  <si>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</si>
  <si>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</si>
  <si>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</si>
  <si>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</si>
  <si>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</si>
  <si>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</si>
  <si>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</si>
  <si>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</si>
  <si>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</si>
  <si>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</si>
  <si>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sms_w430</t>
  </si>
  <si>
    <t>インターカラー</t>
  </si>
  <si>
    <t>デリヘル版2</t>
  </si>
  <si>
    <t>ドンドン出会える？</t>
  </si>
  <si>
    <t>i38</t>
  </si>
  <si>
    <t>サンスポ関東</t>
  </si>
  <si>
    <t>4C終面全5段</t>
  </si>
  <si>
    <t>5月02日(土)</t>
  </si>
  <si>
    <t>smss2118</t>
  </si>
  <si>
    <t>空電</t>
  </si>
  <si>
    <t>sms_w431</t>
  </si>
  <si>
    <t>GOGO(i31)</t>
  </si>
  <si>
    <t>サンスポ関西</t>
  </si>
  <si>
    <t>全5段</t>
  </si>
  <si>
    <t>5月10日(日)</t>
  </si>
  <si>
    <t>smss2119</t>
  </si>
  <si>
    <t>sms_w432</t>
  </si>
  <si>
    <t>大正版</t>
  </si>
  <si>
    <t>i34</t>
  </si>
  <si>
    <t>5月16日(土)</t>
  </si>
  <si>
    <t>smss2120</t>
  </si>
  <si>
    <t>sms_w433</t>
  </si>
  <si>
    <t>スポーツ報知関東</t>
  </si>
  <si>
    <t>全5段つかみ4回</t>
  </si>
  <si>
    <t>smss2121</t>
  </si>
  <si>
    <t>sms_w434</t>
  </si>
  <si>
    <t>新書籍版</t>
  </si>
  <si>
    <t>男の夢をかなえます 超美熟女から逆指名</t>
  </si>
  <si>
    <t>smss2122</t>
  </si>
  <si>
    <t>sms_w435</t>
  </si>
  <si>
    <t>出会い求人</t>
  </si>
  <si>
    <t>5月17日(日)</t>
  </si>
  <si>
    <t>smss2123</t>
  </si>
  <si>
    <t>sms_w436</t>
  </si>
  <si>
    <t>黒：C版</t>
  </si>
  <si>
    <t>求む！50歳以上の女性好き男性</t>
  </si>
  <si>
    <t>5月24日(日)</t>
  </si>
  <si>
    <t>smss2124</t>
  </si>
  <si>
    <t>sms_w437</t>
  </si>
  <si>
    <t>デイリースポーツ関西</t>
  </si>
  <si>
    <t>全5段・半5段段つかみ１0段保証</t>
  </si>
  <si>
    <t>5/1～</t>
  </si>
  <si>
    <t>sms_w438</t>
  </si>
  <si>
    <t>sms_w439</t>
  </si>
  <si>
    <t>sms_w440</t>
  </si>
  <si>
    <t>sms_w441</t>
  </si>
  <si>
    <t>右女3</t>
  </si>
  <si>
    <t>もう50代の熟女だけど、</t>
  </si>
  <si>
    <t>smss2125</t>
  </si>
  <si>
    <t>(空電共通)</t>
  </si>
  <si>
    <t>sms_w442</t>
  </si>
  <si>
    <t>①旧デイリー風</t>
  </si>
  <si>
    <t>①求む！５０歳以上の女性と…</t>
  </si>
  <si>
    <t>半2段・半3段つかみそれぞれ10段保証</t>
  </si>
  <si>
    <t>1～10日</t>
  </si>
  <si>
    <t>sms_w443</t>
  </si>
  <si>
    <t>②大正版</t>
  </si>
  <si>
    <t>②ドンドン出会える？</t>
  </si>
  <si>
    <t>11～20日</t>
  </si>
  <si>
    <t>sms_w444</t>
  </si>
  <si>
    <t>③求人風</t>
  </si>
  <si>
    <t>③今までで一番すごかった</t>
  </si>
  <si>
    <t>21～31日</t>
  </si>
  <si>
    <t>smss2126</t>
  </si>
  <si>
    <t>sms_w445</t>
  </si>
  <si>
    <t>sms_w446</t>
  </si>
  <si>
    <t>sms_w447</t>
  </si>
  <si>
    <t>smss2127</t>
  </si>
  <si>
    <t>sms_w448</t>
  </si>
  <si>
    <t>①求人風</t>
  </si>
  <si>
    <t>ニッカン西部</t>
  </si>
  <si>
    <t>半2段つかみ20段保証</t>
  </si>
  <si>
    <t>sms_w449</t>
  </si>
  <si>
    <t>②旧デイリー風</t>
  </si>
  <si>
    <t>sms_w450</t>
  </si>
  <si>
    <t>③大正版</t>
  </si>
  <si>
    <t>smss2128</t>
  </si>
  <si>
    <t>sms_w451</t>
  </si>
  <si>
    <t>新半5段1</t>
  </si>
  <si>
    <t>スポニチ関東</t>
  </si>
  <si>
    <t>半5段</t>
  </si>
  <si>
    <t>5月03日(日)</t>
  </si>
  <si>
    <t>smss2129</t>
  </si>
  <si>
    <t>sms_w452</t>
  </si>
  <si>
    <t>スポニチ関西</t>
  </si>
  <si>
    <t>smss2130</t>
  </si>
  <si>
    <t>sms_w453</t>
  </si>
  <si>
    <t>東スポ アダルト面 ※特価</t>
  </si>
  <si>
    <t>全3段</t>
  </si>
  <si>
    <t>5月07日(木)</t>
  </si>
  <si>
    <t>smss2131</t>
  </si>
  <si>
    <t>sms_w454</t>
  </si>
  <si>
    <t>5月14日(木)</t>
  </si>
  <si>
    <t>smss2132</t>
  </si>
  <si>
    <t>sms_w455</t>
  </si>
  <si>
    <t>5月21日(木)</t>
  </si>
  <si>
    <t>smss2133</t>
  </si>
  <si>
    <t>sms_w456</t>
  </si>
  <si>
    <t>5月28日(木)</t>
  </si>
  <si>
    <t>smss2134</t>
  </si>
  <si>
    <t>sms_w457</t>
  </si>
  <si>
    <t>東スポ GW特価</t>
  </si>
  <si>
    <t>5月GW(3.4.5.6)</t>
  </si>
  <si>
    <t>smss2135</t>
  </si>
  <si>
    <t>sms_w458</t>
  </si>
  <si>
    <t>九スポ</t>
  </si>
  <si>
    <t>記事枠</t>
  </si>
  <si>
    <t>smss2139</t>
  </si>
  <si>
    <t>新聞 TOTAL</t>
  </si>
  <si>
    <t>●雑誌 広告</t>
  </si>
  <si>
    <t>sms_w429</t>
  </si>
  <si>
    <t>リイド社</t>
  </si>
  <si>
    <t>1604FLASH</t>
  </si>
  <si>
    <t>コミック乱TWINS</t>
  </si>
  <si>
    <t>1C2P</t>
  </si>
  <si>
    <t>5月13日(水)</t>
  </si>
  <si>
    <t>smss2117</t>
  </si>
  <si>
    <t>smss2112</t>
  </si>
  <si>
    <t>アドライヴ</t>
  </si>
  <si>
    <t>いろいろ</t>
  </si>
  <si>
    <t>企画枠ラーメン信夫</t>
  </si>
  <si>
    <t>実話カタログ企画</t>
  </si>
  <si>
    <t>企画枠</t>
  </si>
  <si>
    <t>5月01日(金)</t>
  </si>
  <si>
    <t>sms_a1005</t>
  </si>
  <si>
    <t>コアマガジン</t>
  </si>
  <si>
    <t>2P_対談風原稿_アイ</t>
  </si>
  <si>
    <t>実話BUNKA超タブー</t>
  </si>
  <si>
    <t>4C2P</t>
  </si>
  <si>
    <t>smss2111</t>
  </si>
  <si>
    <t>sms_a1006</t>
  </si>
  <si>
    <t>大洋図書</t>
  </si>
  <si>
    <t>実話ナックルズGOLD</t>
  </si>
  <si>
    <t>5月08日(金)</t>
  </si>
  <si>
    <t>smss2113</t>
  </si>
  <si>
    <t>sms_a1007</t>
  </si>
  <si>
    <t>5P元祖（妃さん）</t>
  </si>
  <si>
    <t>臨増ナックルズDX</t>
  </si>
  <si>
    <t>1C5P</t>
  </si>
  <si>
    <t>5月22日(金)</t>
  </si>
  <si>
    <t>smss2114</t>
  </si>
  <si>
    <t>sms_a1008</t>
  </si>
  <si>
    <t>2Pスポーツ新聞_v02_アイ(下着)桃瀬さん</t>
  </si>
  <si>
    <t>別冊ラヴァーズ</t>
  </si>
  <si>
    <t>smss2115</t>
  </si>
  <si>
    <t>sms_a1009</t>
  </si>
  <si>
    <t>一水社</t>
  </si>
  <si>
    <t>2P逆ナンインタビュー版_アイ</t>
  </si>
  <si>
    <t>EX芸能モンスター</t>
  </si>
  <si>
    <t>smss2116</t>
  </si>
  <si>
    <t>雑誌 TOTAL</t>
  </si>
  <si>
    <t>●DVD 広告</t>
  </si>
  <si>
    <t>sms_a1004</t>
  </si>
  <si>
    <t>DVD4コマ</t>
  </si>
  <si>
    <t>一部CVS・書店売</t>
  </si>
  <si>
    <t>mv20i</t>
  </si>
  <si>
    <t>MAZI!</t>
  </si>
  <si>
    <t>DVD袋裏4C+コンテンツ枠</t>
  </si>
  <si>
    <t>5月19日(火)</t>
  </si>
  <si>
    <t>smss2109</t>
  </si>
  <si>
    <t>DVD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</si>
  <si>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</si>
  <si>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</si>
  <si>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</si>
  <si>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</si>
  <si>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</si>
  <si>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</si>
  <si>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</si>
  <si>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</si>
  <si>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</si>
  <si>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5/1～5/31</t>
  </si>
  <si>
    <t>dsn291</t>
  </si>
  <si>
    <t>MB</t>
  </si>
  <si>
    <t>ドコモ公式SEO</t>
  </si>
  <si>
    <t>sms_frk008</t>
  </si>
  <si>
    <t>ファーストアール</t>
  </si>
  <si>
    <t>おまたせアプリランキング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</si>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</sst>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1.4684210526316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570000</v>
      </c>
      <c r="L6" s="80">
        <v>0</v>
      </c>
      <c r="M6" s="80">
        <v>0</v>
      </c>
      <c r="N6" s="80">
        <v>113</v>
      </c>
      <c r="O6" s="91">
        <v>13</v>
      </c>
      <c r="P6" s="92">
        <v>0</v>
      </c>
      <c r="Q6" s="93">
        <f>O6+P6</f>
        <v>13</v>
      </c>
      <c r="R6" s="81">
        <f>IFERROR(Q6/N6,"-")</f>
        <v>0.11504424778761</v>
      </c>
      <c r="S6" s="80">
        <v>0</v>
      </c>
      <c r="T6" s="80">
        <v>5</v>
      </c>
      <c r="U6" s="81">
        <f>IFERROR(T6/(Q6),"-")</f>
        <v>0.38461538461538</v>
      </c>
      <c r="V6" s="82">
        <f>IFERROR(K6/SUM(Q6:Q11),"-")</f>
        <v>10961.538461538</v>
      </c>
      <c r="W6" s="83">
        <v>4</v>
      </c>
      <c r="X6" s="81">
        <f>IF(Q6=0,"-",W6/Q6)</f>
        <v>0.30769230769231</v>
      </c>
      <c r="Y6" s="186">
        <v>193000</v>
      </c>
      <c r="Z6" s="187">
        <f>IFERROR(Y6/Q6,"-")</f>
        <v>14846.153846154</v>
      </c>
      <c r="AA6" s="187">
        <f>IFERROR(Y6/W6,"-")</f>
        <v>48250</v>
      </c>
      <c r="AB6" s="181">
        <f>SUM(Y6:Y11)-SUM(K6:K11)</f>
        <v>267000</v>
      </c>
      <c r="AC6" s="85">
        <f>SUM(Y6:Y11)/SUM(K6:K11)</f>
        <v>1.4684210526316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5</v>
      </c>
      <c r="BG6" s="113">
        <f>IF(Q6=0,"",IF(BF6=0,"",(BF6/Q6)))</f>
        <v>0.38461538461538</v>
      </c>
      <c r="BH6" s="112">
        <v>2</v>
      </c>
      <c r="BI6" s="114">
        <f>IFERROR(BH6/BF6,"-")</f>
        <v>0.4</v>
      </c>
      <c r="BJ6" s="115">
        <v>102000</v>
      </c>
      <c r="BK6" s="116">
        <f>IFERROR(BJ6/BF6,"-")</f>
        <v>20400</v>
      </c>
      <c r="BL6" s="117">
        <v>1</v>
      </c>
      <c r="BM6" s="117"/>
      <c r="BN6" s="117">
        <v>1</v>
      </c>
      <c r="BO6" s="119">
        <v>7</v>
      </c>
      <c r="BP6" s="120">
        <f>IF(Q6=0,"",IF(BO6=0,"",(BO6/Q6)))</f>
        <v>0.53846153846154</v>
      </c>
      <c r="BQ6" s="121">
        <v>3</v>
      </c>
      <c r="BR6" s="122">
        <f>IFERROR(BQ6/BO6,"-")</f>
        <v>0.42857142857143</v>
      </c>
      <c r="BS6" s="123">
        <v>96000</v>
      </c>
      <c r="BT6" s="124">
        <f>IFERROR(BS6/BO6,"-")</f>
        <v>13714.285714286</v>
      </c>
      <c r="BU6" s="125">
        <v>1</v>
      </c>
      <c r="BV6" s="125"/>
      <c r="BW6" s="125">
        <v>2</v>
      </c>
      <c r="BX6" s="126">
        <v>1</v>
      </c>
      <c r="BY6" s="127">
        <f>IF(Q6=0,"",IF(BX6=0,"",(BX6/Q6)))</f>
        <v>0.076923076923077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4</v>
      </c>
      <c r="CQ6" s="141">
        <v>193000</v>
      </c>
      <c r="CR6" s="141">
        <v>99000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15</v>
      </c>
      <c r="O7" s="91">
        <v>12</v>
      </c>
      <c r="P7" s="92">
        <v>0</v>
      </c>
      <c r="Q7" s="93">
        <f>O7+P7</f>
        <v>12</v>
      </c>
      <c r="R7" s="81">
        <f>IFERROR(Q7/N7,"-")</f>
        <v>0.8</v>
      </c>
      <c r="S7" s="80">
        <v>0</v>
      </c>
      <c r="T7" s="80">
        <v>1</v>
      </c>
      <c r="U7" s="81">
        <f>IFERROR(T7/(Q7),"-")</f>
        <v>0.083333333333333</v>
      </c>
      <c r="V7" s="82"/>
      <c r="W7" s="83">
        <v>1</v>
      </c>
      <c r="X7" s="81">
        <f>IF(Q7=0,"-",W7/Q7)</f>
        <v>0.083333333333333</v>
      </c>
      <c r="Y7" s="186">
        <v>18000</v>
      </c>
      <c r="Z7" s="187">
        <f>IFERROR(Y7/Q7,"-")</f>
        <v>1500</v>
      </c>
      <c r="AA7" s="187">
        <f>IFERROR(Y7/W7,"-")</f>
        <v>18000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0.083333333333333</v>
      </c>
      <c r="BH7" s="112">
        <v>1</v>
      </c>
      <c r="BI7" s="114">
        <f>IFERROR(BH7/BF7,"-")</f>
        <v>1</v>
      </c>
      <c r="BJ7" s="115">
        <v>2000</v>
      </c>
      <c r="BK7" s="116">
        <f>IFERROR(BJ7/BF7,"-")</f>
        <v>2000</v>
      </c>
      <c r="BL7" s="117">
        <v>1</v>
      </c>
      <c r="BM7" s="117"/>
      <c r="BN7" s="117"/>
      <c r="BO7" s="119">
        <v>5</v>
      </c>
      <c r="BP7" s="120">
        <f>IF(Q7=0,"",IF(BO7=0,"",(BO7/Q7)))</f>
        <v>0.41666666666667</v>
      </c>
      <c r="BQ7" s="121">
        <v>1</v>
      </c>
      <c r="BR7" s="122">
        <f>IFERROR(BQ7/BO7,"-")</f>
        <v>0.2</v>
      </c>
      <c r="BS7" s="123">
        <v>3000</v>
      </c>
      <c r="BT7" s="124">
        <f>IFERROR(BS7/BO7,"-")</f>
        <v>600</v>
      </c>
      <c r="BU7" s="125">
        <v>1</v>
      </c>
      <c r="BV7" s="125"/>
      <c r="BW7" s="125"/>
      <c r="BX7" s="126">
        <v>4</v>
      </c>
      <c r="BY7" s="127">
        <f>IF(Q7=0,"",IF(BX7=0,"",(BX7/Q7)))</f>
        <v>0.33333333333333</v>
      </c>
      <c r="BZ7" s="128">
        <v>1</v>
      </c>
      <c r="CA7" s="129">
        <f>IFERROR(BZ7/BX7,"-")</f>
        <v>0.25</v>
      </c>
      <c r="CB7" s="130">
        <v>10000</v>
      </c>
      <c r="CC7" s="131">
        <f>IFERROR(CB7/BX7,"-")</f>
        <v>2500</v>
      </c>
      <c r="CD7" s="132"/>
      <c r="CE7" s="132">
        <v>1</v>
      </c>
      <c r="CF7" s="132"/>
      <c r="CG7" s="133">
        <v>2</v>
      </c>
      <c r="CH7" s="134">
        <f>IF(Q7=0,"",IF(CG7=0,"",(CG7/Q7)))</f>
        <v>0.16666666666667</v>
      </c>
      <c r="CI7" s="135">
        <v>1</v>
      </c>
      <c r="CJ7" s="136">
        <f>IFERROR(CI7/CG7,"-")</f>
        <v>0.5</v>
      </c>
      <c r="CK7" s="137">
        <v>377000</v>
      </c>
      <c r="CL7" s="138">
        <f>IFERROR(CK7/CG7,"-")</f>
        <v>188500</v>
      </c>
      <c r="CM7" s="139"/>
      <c r="CN7" s="139"/>
      <c r="CO7" s="139">
        <v>1</v>
      </c>
      <c r="CP7" s="140">
        <v>1</v>
      </c>
      <c r="CQ7" s="141">
        <v>18000</v>
      </c>
      <c r="CR7" s="141">
        <v>377000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68</v>
      </c>
      <c r="H8" s="89" t="s">
        <v>69</v>
      </c>
      <c r="I8" s="89" t="s">
        <v>70</v>
      </c>
      <c r="J8" s="191" t="s">
        <v>71</v>
      </c>
      <c r="K8" s="181"/>
      <c r="L8" s="80">
        <v>0</v>
      </c>
      <c r="M8" s="80">
        <v>0</v>
      </c>
      <c r="N8" s="80">
        <v>65</v>
      </c>
      <c r="O8" s="91">
        <v>7</v>
      </c>
      <c r="P8" s="92">
        <v>0</v>
      </c>
      <c r="Q8" s="93">
        <f>O8+P8</f>
        <v>7</v>
      </c>
      <c r="R8" s="81">
        <f>IFERROR(Q8/N8,"-")</f>
        <v>0.10769230769231</v>
      </c>
      <c r="S8" s="80">
        <v>0</v>
      </c>
      <c r="T8" s="80">
        <v>2</v>
      </c>
      <c r="U8" s="81">
        <f>IFERROR(T8/(Q8),"-")</f>
        <v>0.28571428571429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0.14285714285714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2</v>
      </c>
      <c r="BP8" s="120">
        <f>IF(Q8=0,"",IF(BO8=0,"",(BO8/Q8)))</f>
        <v>0.28571428571429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3</v>
      </c>
      <c r="BY8" s="127">
        <f>IF(Q8=0,"",IF(BX8=0,"",(BX8/Q8)))</f>
        <v>0.42857142857143</v>
      </c>
      <c r="BZ8" s="128">
        <v>1</v>
      </c>
      <c r="CA8" s="129">
        <f>IFERROR(BZ8/BX8,"-")</f>
        <v>0.33333333333333</v>
      </c>
      <c r="CB8" s="130">
        <v>6000</v>
      </c>
      <c r="CC8" s="131">
        <f>IFERROR(CB8/BX8,"-")</f>
        <v>2000</v>
      </c>
      <c r="CD8" s="132"/>
      <c r="CE8" s="132">
        <v>1</v>
      </c>
      <c r="CF8" s="132"/>
      <c r="CG8" s="133">
        <v>1</v>
      </c>
      <c r="CH8" s="134">
        <f>IF(Q8=0,"",IF(CG8=0,"",(CG8/Q8)))</f>
        <v>0.14285714285714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0</v>
      </c>
      <c r="CQ8" s="141">
        <v>0</v>
      </c>
      <c r="CR8" s="141">
        <v>6000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72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36</v>
      </c>
      <c r="O9" s="91">
        <v>11</v>
      </c>
      <c r="P9" s="92">
        <v>1</v>
      </c>
      <c r="Q9" s="93">
        <f>O9+P9</f>
        <v>12</v>
      </c>
      <c r="R9" s="81">
        <f>IFERROR(Q9/N9,"-")</f>
        <v>0.33333333333333</v>
      </c>
      <c r="S9" s="80">
        <v>2</v>
      </c>
      <c r="T9" s="80">
        <v>1</v>
      </c>
      <c r="U9" s="81">
        <f>IFERROR(T9/(Q9),"-")</f>
        <v>0.083333333333333</v>
      </c>
      <c r="V9" s="82"/>
      <c r="W9" s="83">
        <v>3</v>
      </c>
      <c r="X9" s="81">
        <f>IF(Q9=0,"-",W9/Q9)</f>
        <v>0.25</v>
      </c>
      <c r="Y9" s="186">
        <v>365000</v>
      </c>
      <c r="Z9" s="187">
        <f>IFERROR(Y9/Q9,"-")</f>
        <v>30416.666666667</v>
      </c>
      <c r="AA9" s="187">
        <f>IFERROR(Y9/W9,"-")</f>
        <v>121666.66666667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0.083333333333333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5</v>
      </c>
      <c r="BP9" s="120">
        <f>IF(Q9=0,"",IF(BO9=0,"",(BO9/Q9)))</f>
        <v>0.41666666666667</v>
      </c>
      <c r="BQ9" s="121">
        <v>2</v>
      </c>
      <c r="BR9" s="122">
        <f>IFERROR(BQ9/BO9,"-")</f>
        <v>0.4</v>
      </c>
      <c r="BS9" s="123">
        <v>231000</v>
      </c>
      <c r="BT9" s="124">
        <f>IFERROR(BS9/BO9,"-")</f>
        <v>46200</v>
      </c>
      <c r="BU9" s="125">
        <v>1</v>
      </c>
      <c r="BV9" s="125"/>
      <c r="BW9" s="125">
        <v>1</v>
      </c>
      <c r="BX9" s="126">
        <v>3</v>
      </c>
      <c r="BY9" s="127">
        <f>IF(Q9=0,"",IF(BX9=0,"",(BX9/Q9)))</f>
        <v>0.25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3</v>
      </c>
      <c r="CH9" s="134">
        <f>IF(Q9=0,"",IF(CG9=0,"",(CG9/Q9)))</f>
        <v>0.25</v>
      </c>
      <c r="CI9" s="135">
        <v>2</v>
      </c>
      <c r="CJ9" s="136">
        <f>IFERROR(CI9/CG9,"-")</f>
        <v>0.66666666666667</v>
      </c>
      <c r="CK9" s="137">
        <v>116000</v>
      </c>
      <c r="CL9" s="138">
        <f>IFERROR(CK9/CG9,"-")</f>
        <v>38666.666666667</v>
      </c>
      <c r="CM9" s="139"/>
      <c r="CN9" s="139"/>
      <c r="CO9" s="139">
        <v>2</v>
      </c>
      <c r="CP9" s="140">
        <v>3</v>
      </c>
      <c r="CQ9" s="141">
        <v>365000</v>
      </c>
      <c r="CR9" s="141">
        <v>103000</v>
      </c>
      <c r="CS9" s="141">
        <v>228000</v>
      </c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73</v>
      </c>
      <c r="C10" s="189" t="s">
        <v>58</v>
      </c>
      <c r="D10" s="189"/>
      <c r="E10" s="189" t="s">
        <v>74</v>
      </c>
      <c r="F10" s="189"/>
      <c r="G10" s="189" t="s">
        <v>75</v>
      </c>
      <c r="H10" s="89" t="s">
        <v>69</v>
      </c>
      <c r="I10" s="89" t="s">
        <v>70</v>
      </c>
      <c r="J10" s="190" t="s">
        <v>76</v>
      </c>
      <c r="K10" s="181"/>
      <c r="L10" s="80">
        <v>0</v>
      </c>
      <c r="M10" s="80">
        <v>0</v>
      </c>
      <c r="N10" s="80">
        <v>43</v>
      </c>
      <c r="O10" s="91">
        <v>6</v>
      </c>
      <c r="P10" s="92">
        <v>0</v>
      </c>
      <c r="Q10" s="93">
        <f>O10+P10</f>
        <v>6</v>
      </c>
      <c r="R10" s="81">
        <f>IFERROR(Q10/N10,"-")</f>
        <v>0.13953488372093</v>
      </c>
      <c r="S10" s="80">
        <v>2</v>
      </c>
      <c r="T10" s="80">
        <v>1</v>
      </c>
      <c r="U10" s="81">
        <f>IFERROR(T10/(Q10),"-")</f>
        <v>0.16666666666667</v>
      </c>
      <c r="V10" s="82"/>
      <c r="W10" s="83">
        <v>4</v>
      </c>
      <c r="X10" s="81">
        <f>IF(Q10=0,"-",W10/Q10)</f>
        <v>0.66666666666667</v>
      </c>
      <c r="Y10" s="186">
        <v>261000</v>
      </c>
      <c r="Z10" s="187">
        <f>IFERROR(Y10/Q10,"-")</f>
        <v>43500</v>
      </c>
      <c r="AA10" s="187">
        <f>IFERROR(Y10/W10,"-")</f>
        <v>65250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0.16666666666667</v>
      </c>
      <c r="BH10" s="112">
        <v>1</v>
      </c>
      <c r="BI10" s="114">
        <f>IFERROR(BH10/BF10,"-")</f>
        <v>1</v>
      </c>
      <c r="BJ10" s="115">
        <v>3000</v>
      </c>
      <c r="BK10" s="116">
        <f>IFERROR(BJ10/BF10,"-")</f>
        <v>3000</v>
      </c>
      <c r="BL10" s="117">
        <v>1</v>
      </c>
      <c r="BM10" s="117"/>
      <c r="BN10" s="117"/>
      <c r="BO10" s="119">
        <v>3</v>
      </c>
      <c r="BP10" s="120">
        <f>IF(Q10=0,"",IF(BO10=0,"",(BO10/Q10)))</f>
        <v>0.5</v>
      </c>
      <c r="BQ10" s="121">
        <v>2</v>
      </c>
      <c r="BR10" s="122">
        <f>IFERROR(BQ10/BO10,"-")</f>
        <v>0.66666666666667</v>
      </c>
      <c r="BS10" s="123">
        <v>65000</v>
      </c>
      <c r="BT10" s="124">
        <f>IFERROR(BS10/BO10,"-")</f>
        <v>21666.666666667</v>
      </c>
      <c r="BU10" s="125"/>
      <c r="BV10" s="125"/>
      <c r="BW10" s="125">
        <v>2</v>
      </c>
      <c r="BX10" s="126">
        <v>2</v>
      </c>
      <c r="BY10" s="127">
        <f>IF(Q10=0,"",IF(BX10=0,"",(BX10/Q10)))</f>
        <v>0.33333333333333</v>
      </c>
      <c r="BZ10" s="128">
        <v>1</v>
      </c>
      <c r="CA10" s="129">
        <f>IFERROR(BZ10/BX10,"-")</f>
        <v>0.5</v>
      </c>
      <c r="CB10" s="130">
        <v>193000</v>
      </c>
      <c r="CC10" s="131">
        <f>IFERROR(CB10/BX10,"-")</f>
        <v>96500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4</v>
      </c>
      <c r="CQ10" s="141">
        <v>261000</v>
      </c>
      <c r="CR10" s="141">
        <v>193000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77</v>
      </c>
      <c r="C11" s="189" t="s">
        <v>58</v>
      </c>
      <c r="D11" s="189"/>
      <c r="E11" s="189" t="s">
        <v>74</v>
      </c>
      <c r="F11" s="189"/>
      <c r="G11" s="189" t="s">
        <v>66</v>
      </c>
      <c r="H11" s="89"/>
      <c r="I11" s="89"/>
      <c r="J11" s="89"/>
      <c r="K11" s="181"/>
      <c r="L11" s="80">
        <v>0</v>
      </c>
      <c r="M11" s="80">
        <v>0</v>
      </c>
      <c r="N11" s="80">
        <v>5</v>
      </c>
      <c r="O11" s="91">
        <v>2</v>
      </c>
      <c r="P11" s="92">
        <v>0</v>
      </c>
      <c r="Q11" s="93">
        <f>O11+P11</f>
        <v>2</v>
      </c>
      <c r="R11" s="81">
        <f>IFERROR(Q11/N11,"-")</f>
        <v>0.4</v>
      </c>
      <c r="S11" s="80">
        <v>0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0.5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1.8442307692308</v>
      </c>
      <c r="B12" s="189" t="s">
        <v>78</v>
      </c>
      <c r="C12" s="189" t="s">
        <v>58</v>
      </c>
      <c r="D12" s="189"/>
      <c r="E12" s="189" t="s">
        <v>59</v>
      </c>
      <c r="F12" s="189" t="s">
        <v>60</v>
      </c>
      <c r="G12" s="189" t="s">
        <v>61</v>
      </c>
      <c r="H12" s="89" t="s">
        <v>79</v>
      </c>
      <c r="I12" s="89" t="s">
        <v>80</v>
      </c>
      <c r="J12" s="190" t="s">
        <v>64</v>
      </c>
      <c r="K12" s="181">
        <v>520000</v>
      </c>
      <c r="L12" s="80">
        <v>0</v>
      </c>
      <c r="M12" s="80">
        <v>0</v>
      </c>
      <c r="N12" s="80">
        <v>49</v>
      </c>
      <c r="O12" s="91">
        <v>6</v>
      </c>
      <c r="P12" s="92">
        <v>0</v>
      </c>
      <c r="Q12" s="93">
        <f>O12+P12</f>
        <v>6</v>
      </c>
      <c r="R12" s="81">
        <f>IFERROR(Q12/N12,"-")</f>
        <v>0.12244897959184</v>
      </c>
      <c r="S12" s="80">
        <v>0</v>
      </c>
      <c r="T12" s="80">
        <v>1</v>
      </c>
      <c r="U12" s="81">
        <f>IFERROR(T12/(Q12),"-")</f>
        <v>0.16666666666667</v>
      </c>
      <c r="V12" s="82">
        <f>IFERROR(K12/SUM(Q12:Q19),"-")</f>
        <v>8965.5172413793</v>
      </c>
      <c r="W12" s="83">
        <v>1</v>
      </c>
      <c r="X12" s="81">
        <f>IF(Q12=0,"-",W12/Q12)</f>
        <v>0.16666666666667</v>
      </c>
      <c r="Y12" s="186">
        <v>106000</v>
      </c>
      <c r="Z12" s="187">
        <f>IFERROR(Y12/Q12,"-")</f>
        <v>17666.666666667</v>
      </c>
      <c r="AA12" s="187">
        <f>IFERROR(Y12/W12,"-")</f>
        <v>106000</v>
      </c>
      <c r="AB12" s="181">
        <f>SUM(Y12:Y19)-SUM(K12:K19)</f>
        <v>439000</v>
      </c>
      <c r="AC12" s="85">
        <f>SUM(Y12:Y19)/SUM(K12:K19)</f>
        <v>1.8442307692308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>
        <v>1</v>
      </c>
      <c r="AX12" s="107">
        <f>IF(Q12=0,"",IF(AW12=0,"",(AW12/Q12)))</f>
        <v>0.16666666666667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1</v>
      </c>
      <c r="BG12" s="113">
        <f>IF(Q12=0,"",IF(BF12=0,"",(BF12/Q12)))</f>
        <v>0.16666666666667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2</v>
      </c>
      <c r="BP12" s="120">
        <f>IF(Q12=0,"",IF(BO12=0,"",(BO12/Q12)))</f>
        <v>0.33333333333333</v>
      </c>
      <c r="BQ12" s="121">
        <v>1</v>
      </c>
      <c r="BR12" s="122">
        <f>IFERROR(BQ12/BO12,"-")</f>
        <v>0.5</v>
      </c>
      <c r="BS12" s="123">
        <v>106000</v>
      </c>
      <c r="BT12" s="124">
        <f>IFERROR(BS12/BO12,"-")</f>
        <v>53000</v>
      </c>
      <c r="BU12" s="125"/>
      <c r="BV12" s="125"/>
      <c r="BW12" s="125">
        <v>1</v>
      </c>
      <c r="BX12" s="126">
        <v>2</v>
      </c>
      <c r="BY12" s="127">
        <f>IF(Q12=0,"",IF(BX12=0,"",(BX12/Q12)))</f>
        <v>0.33333333333333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106000</v>
      </c>
      <c r="CR12" s="141">
        <v>106000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81</v>
      </c>
      <c r="C13" s="189" t="s">
        <v>58</v>
      </c>
      <c r="D13" s="189"/>
      <c r="E13" s="189" t="s">
        <v>59</v>
      </c>
      <c r="F13" s="189" t="s">
        <v>60</v>
      </c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61</v>
      </c>
      <c r="O13" s="91">
        <v>11</v>
      </c>
      <c r="P13" s="92">
        <v>0</v>
      </c>
      <c r="Q13" s="93">
        <f>O13+P13</f>
        <v>11</v>
      </c>
      <c r="R13" s="81">
        <f>IFERROR(Q13/N13,"-")</f>
        <v>0.18032786885246</v>
      </c>
      <c r="S13" s="80">
        <v>2</v>
      </c>
      <c r="T13" s="80">
        <v>0</v>
      </c>
      <c r="U13" s="81">
        <f>IFERROR(T13/(Q13),"-")</f>
        <v>0</v>
      </c>
      <c r="V13" s="82"/>
      <c r="W13" s="83">
        <v>1</v>
      </c>
      <c r="X13" s="81">
        <f>IF(Q13=0,"-",W13/Q13)</f>
        <v>0.090909090909091</v>
      </c>
      <c r="Y13" s="186">
        <v>130000</v>
      </c>
      <c r="Z13" s="187">
        <f>IFERROR(Y13/Q13,"-")</f>
        <v>11818.181818182</v>
      </c>
      <c r="AA13" s="187">
        <f>IFERROR(Y13/W13,"-")</f>
        <v>130000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5</v>
      </c>
      <c r="BP13" s="120">
        <f>IF(Q13=0,"",IF(BO13=0,"",(BO13/Q13)))</f>
        <v>0.45454545454545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2</v>
      </c>
      <c r="BY13" s="127">
        <f>IF(Q13=0,"",IF(BX13=0,"",(BX13/Q13)))</f>
        <v>0.18181818181818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4</v>
      </c>
      <c r="CH13" s="134">
        <f>IF(Q13=0,"",IF(CG13=0,"",(CG13/Q13)))</f>
        <v>0.36363636363636</v>
      </c>
      <c r="CI13" s="135">
        <v>1</v>
      </c>
      <c r="CJ13" s="136">
        <f>IFERROR(CI13/CG13,"-")</f>
        <v>0.25</v>
      </c>
      <c r="CK13" s="137">
        <v>130000</v>
      </c>
      <c r="CL13" s="138">
        <f>IFERROR(CK13/CG13,"-")</f>
        <v>32500</v>
      </c>
      <c r="CM13" s="139"/>
      <c r="CN13" s="139"/>
      <c r="CO13" s="139">
        <v>1</v>
      </c>
      <c r="CP13" s="140">
        <v>1</v>
      </c>
      <c r="CQ13" s="141">
        <v>130000</v>
      </c>
      <c r="CR13" s="141">
        <v>130000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/>
      <c r="B14" s="189" t="s">
        <v>82</v>
      </c>
      <c r="C14" s="189" t="s">
        <v>58</v>
      </c>
      <c r="D14" s="189"/>
      <c r="E14" s="189" t="s">
        <v>83</v>
      </c>
      <c r="F14" s="189" t="s">
        <v>84</v>
      </c>
      <c r="G14" s="189" t="s">
        <v>68</v>
      </c>
      <c r="H14" s="89" t="s">
        <v>79</v>
      </c>
      <c r="I14" s="89" t="s">
        <v>80</v>
      </c>
      <c r="J14" s="191" t="s">
        <v>71</v>
      </c>
      <c r="K14" s="181"/>
      <c r="L14" s="80">
        <v>0</v>
      </c>
      <c r="M14" s="80">
        <v>0</v>
      </c>
      <c r="N14" s="80">
        <v>74</v>
      </c>
      <c r="O14" s="91">
        <v>4</v>
      </c>
      <c r="P14" s="92">
        <v>0</v>
      </c>
      <c r="Q14" s="93">
        <f>O14+P14</f>
        <v>4</v>
      </c>
      <c r="R14" s="81">
        <f>IFERROR(Q14/N14,"-")</f>
        <v>0.054054054054054</v>
      </c>
      <c r="S14" s="80">
        <v>1</v>
      </c>
      <c r="T14" s="80">
        <v>1</v>
      </c>
      <c r="U14" s="81">
        <f>IFERROR(T14/(Q14),"-")</f>
        <v>0.25</v>
      </c>
      <c r="V14" s="82"/>
      <c r="W14" s="83">
        <v>1</v>
      </c>
      <c r="X14" s="81">
        <f>IF(Q14=0,"-",W14/Q14)</f>
        <v>0.25</v>
      </c>
      <c r="Y14" s="186">
        <v>9000</v>
      </c>
      <c r="Z14" s="187">
        <f>IFERROR(Y14/Q14,"-")</f>
        <v>2250</v>
      </c>
      <c r="AA14" s="187">
        <f>IFERROR(Y14/W14,"-")</f>
        <v>9000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0.25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1</v>
      </c>
      <c r="BP14" s="120">
        <f>IF(Q14=0,"",IF(BO14=0,"",(BO14/Q14)))</f>
        <v>0.25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>
        <v>2</v>
      </c>
      <c r="CH14" s="134">
        <f>IF(Q14=0,"",IF(CG14=0,"",(CG14/Q14)))</f>
        <v>0.5</v>
      </c>
      <c r="CI14" s="135">
        <v>1</v>
      </c>
      <c r="CJ14" s="136">
        <f>IFERROR(CI14/CG14,"-")</f>
        <v>0.5</v>
      </c>
      <c r="CK14" s="137">
        <v>9000</v>
      </c>
      <c r="CL14" s="138">
        <f>IFERROR(CK14/CG14,"-")</f>
        <v>4500</v>
      </c>
      <c r="CM14" s="139"/>
      <c r="CN14" s="139"/>
      <c r="CO14" s="139">
        <v>1</v>
      </c>
      <c r="CP14" s="140">
        <v>1</v>
      </c>
      <c r="CQ14" s="141">
        <v>9000</v>
      </c>
      <c r="CR14" s="141">
        <v>9000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85</v>
      </c>
      <c r="C15" s="189" t="s">
        <v>58</v>
      </c>
      <c r="D15" s="189"/>
      <c r="E15" s="189" t="s">
        <v>83</v>
      </c>
      <c r="F15" s="189" t="s">
        <v>84</v>
      </c>
      <c r="G15" s="189" t="s">
        <v>66</v>
      </c>
      <c r="H15" s="89"/>
      <c r="I15" s="89"/>
      <c r="J15" s="89"/>
      <c r="K15" s="181"/>
      <c r="L15" s="80">
        <v>0</v>
      </c>
      <c r="M15" s="80">
        <v>0</v>
      </c>
      <c r="N15" s="80">
        <v>44</v>
      </c>
      <c r="O15" s="91">
        <v>7</v>
      </c>
      <c r="P15" s="92">
        <v>0</v>
      </c>
      <c r="Q15" s="93">
        <f>O15+P15</f>
        <v>7</v>
      </c>
      <c r="R15" s="81">
        <f>IFERROR(Q15/N15,"-")</f>
        <v>0.15909090909091</v>
      </c>
      <c r="S15" s="80">
        <v>0</v>
      </c>
      <c r="T15" s="80">
        <v>1</v>
      </c>
      <c r="U15" s="81">
        <f>IFERROR(T15/(Q15),"-")</f>
        <v>0.14285714285714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3</v>
      </c>
      <c r="BP15" s="120">
        <f>IF(Q15=0,"",IF(BO15=0,"",(BO15/Q15)))</f>
        <v>0.42857142857143</v>
      </c>
      <c r="BQ15" s="121">
        <v>1</v>
      </c>
      <c r="BR15" s="122">
        <f>IFERROR(BQ15/BO15,"-")</f>
        <v>0.33333333333333</v>
      </c>
      <c r="BS15" s="123">
        <v>1000</v>
      </c>
      <c r="BT15" s="124">
        <f>IFERROR(BS15/BO15,"-")</f>
        <v>333.33333333333</v>
      </c>
      <c r="BU15" s="125">
        <v>1</v>
      </c>
      <c r="BV15" s="125"/>
      <c r="BW15" s="125"/>
      <c r="BX15" s="126">
        <v>3</v>
      </c>
      <c r="BY15" s="127">
        <f>IF(Q15=0,"",IF(BX15=0,"",(BX15/Q15)))</f>
        <v>0.42857142857143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1</v>
      </c>
      <c r="CH15" s="134">
        <f>IF(Q15=0,"",IF(CG15=0,"",(CG15/Q15)))</f>
        <v>0.14285714285714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0</v>
      </c>
      <c r="CQ15" s="141">
        <v>0</v>
      </c>
      <c r="CR15" s="141">
        <v>1000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86</v>
      </c>
      <c r="C16" s="189" t="s">
        <v>58</v>
      </c>
      <c r="D16" s="189"/>
      <c r="E16" s="189" t="s">
        <v>74</v>
      </c>
      <c r="F16" s="189" t="s">
        <v>87</v>
      </c>
      <c r="G16" s="189" t="s">
        <v>75</v>
      </c>
      <c r="H16" s="89" t="s">
        <v>79</v>
      </c>
      <c r="I16" s="89" t="s">
        <v>80</v>
      </c>
      <c r="J16" s="191" t="s">
        <v>88</v>
      </c>
      <c r="K16" s="181"/>
      <c r="L16" s="80">
        <v>0</v>
      </c>
      <c r="M16" s="80">
        <v>0</v>
      </c>
      <c r="N16" s="80">
        <v>39</v>
      </c>
      <c r="O16" s="91">
        <v>6</v>
      </c>
      <c r="P16" s="92">
        <v>0</v>
      </c>
      <c r="Q16" s="93">
        <f>O16+P16</f>
        <v>6</v>
      </c>
      <c r="R16" s="81">
        <f>IFERROR(Q16/N16,"-")</f>
        <v>0.15384615384615</v>
      </c>
      <c r="S16" s="80">
        <v>0</v>
      </c>
      <c r="T16" s="80">
        <v>4</v>
      </c>
      <c r="U16" s="81">
        <f>IFERROR(T16/(Q16),"-")</f>
        <v>0.66666666666667</v>
      </c>
      <c r="V16" s="82"/>
      <c r="W16" s="83">
        <v>1</v>
      </c>
      <c r="X16" s="81">
        <f>IF(Q16=0,"-",W16/Q16)</f>
        <v>0.16666666666667</v>
      </c>
      <c r="Y16" s="186">
        <v>570000</v>
      </c>
      <c r="Z16" s="187">
        <f>IFERROR(Y16/Q16,"-")</f>
        <v>95000</v>
      </c>
      <c r="AA16" s="187">
        <f>IFERROR(Y16/W16,"-")</f>
        <v>570000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3</v>
      </c>
      <c r="BG16" s="113">
        <f>IF(Q16=0,"",IF(BF16=0,"",(BF16/Q16)))</f>
        <v>0.5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1</v>
      </c>
      <c r="BP16" s="120">
        <f>IF(Q16=0,"",IF(BO16=0,"",(BO16/Q16)))</f>
        <v>0.16666666666667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2</v>
      </c>
      <c r="BY16" s="127">
        <f>IF(Q16=0,"",IF(BX16=0,"",(BX16/Q16)))</f>
        <v>0.33333333333333</v>
      </c>
      <c r="BZ16" s="128">
        <v>1</v>
      </c>
      <c r="CA16" s="129">
        <f>IFERROR(BZ16/BX16,"-")</f>
        <v>0.5</v>
      </c>
      <c r="CB16" s="130">
        <v>570000</v>
      </c>
      <c r="CC16" s="131">
        <f>IFERROR(CB16/BX16,"-")</f>
        <v>285000</v>
      </c>
      <c r="CD16" s="132"/>
      <c r="CE16" s="132"/>
      <c r="CF16" s="132">
        <v>1</v>
      </c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1</v>
      </c>
      <c r="CQ16" s="141">
        <v>570000</v>
      </c>
      <c r="CR16" s="141">
        <v>570000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/>
      <c r="B17" s="189" t="s">
        <v>89</v>
      </c>
      <c r="C17" s="189" t="s">
        <v>58</v>
      </c>
      <c r="D17" s="189"/>
      <c r="E17" s="189" t="s">
        <v>74</v>
      </c>
      <c r="F17" s="189" t="s">
        <v>87</v>
      </c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44</v>
      </c>
      <c r="O17" s="91">
        <v>11</v>
      </c>
      <c r="P17" s="92">
        <v>0</v>
      </c>
      <c r="Q17" s="93">
        <f>O17+P17</f>
        <v>11</v>
      </c>
      <c r="R17" s="81">
        <f>IFERROR(Q17/N17,"-")</f>
        <v>0.25</v>
      </c>
      <c r="S17" s="80">
        <v>1</v>
      </c>
      <c r="T17" s="80">
        <v>1</v>
      </c>
      <c r="U17" s="81">
        <f>IFERROR(T17/(Q17),"-")</f>
        <v>0.090909090909091</v>
      </c>
      <c r="V17" s="82"/>
      <c r="W17" s="83">
        <v>3</v>
      </c>
      <c r="X17" s="81">
        <f>IF(Q17=0,"-",W17/Q17)</f>
        <v>0.27272727272727</v>
      </c>
      <c r="Y17" s="186">
        <v>111000</v>
      </c>
      <c r="Z17" s="187">
        <f>IFERROR(Y17/Q17,"-")</f>
        <v>10090.909090909</v>
      </c>
      <c r="AA17" s="187">
        <f>IFERROR(Y17/W17,"-")</f>
        <v>37000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0.090909090909091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5</v>
      </c>
      <c r="BP17" s="120">
        <f>IF(Q17=0,"",IF(BO17=0,"",(BO17/Q17)))</f>
        <v>0.45454545454545</v>
      </c>
      <c r="BQ17" s="121">
        <v>3</v>
      </c>
      <c r="BR17" s="122">
        <f>IFERROR(BQ17/BO17,"-")</f>
        <v>0.6</v>
      </c>
      <c r="BS17" s="123">
        <v>42000</v>
      </c>
      <c r="BT17" s="124">
        <f>IFERROR(BS17/BO17,"-")</f>
        <v>8400</v>
      </c>
      <c r="BU17" s="125"/>
      <c r="BV17" s="125">
        <v>1</v>
      </c>
      <c r="BW17" s="125">
        <v>2</v>
      </c>
      <c r="BX17" s="126">
        <v>3</v>
      </c>
      <c r="BY17" s="127">
        <f>IF(Q17=0,"",IF(BX17=0,"",(BX17/Q17)))</f>
        <v>0.27272727272727</v>
      </c>
      <c r="BZ17" s="128">
        <v>1</v>
      </c>
      <c r="CA17" s="129">
        <f>IFERROR(BZ17/BX17,"-")</f>
        <v>0.33333333333333</v>
      </c>
      <c r="CB17" s="130">
        <v>138000</v>
      </c>
      <c r="CC17" s="131">
        <f>IFERROR(CB17/BX17,"-")</f>
        <v>46000</v>
      </c>
      <c r="CD17" s="132"/>
      <c r="CE17" s="132"/>
      <c r="CF17" s="132">
        <v>1</v>
      </c>
      <c r="CG17" s="133">
        <v>2</v>
      </c>
      <c r="CH17" s="134">
        <f>IF(Q17=0,"",IF(CG17=0,"",(CG17/Q17)))</f>
        <v>0.18181818181818</v>
      </c>
      <c r="CI17" s="135">
        <v>1</v>
      </c>
      <c r="CJ17" s="136">
        <f>IFERROR(CI17/CG17,"-")</f>
        <v>0.5</v>
      </c>
      <c r="CK17" s="137">
        <v>80000</v>
      </c>
      <c r="CL17" s="138">
        <f>IFERROR(CK17/CG17,"-")</f>
        <v>40000</v>
      </c>
      <c r="CM17" s="139"/>
      <c r="CN17" s="139"/>
      <c r="CO17" s="139">
        <v>1</v>
      </c>
      <c r="CP17" s="140">
        <v>3</v>
      </c>
      <c r="CQ17" s="141">
        <v>111000</v>
      </c>
      <c r="CR17" s="141">
        <v>138000</v>
      </c>
      <c r="CS17" s="141"/>
      <c r="CT17" s="142" t="str">
        <f>IF(AND(CR17=0,CS17=0),"",IF(AND(CR17&lt;=100000,CS17&lt;=100000),"",IF(CR17/CQ17&gt;0.7,"男高",IF(CS17/CQ17&gt;0.7,"女高",""))))</f>
        <v>男高</v>
      </c>
    </row>
    <row r="18" spans="1:99">
      <c r="A18" s="79"/>
      <c r="B18" s="189" t="s">
        <v>90</v>
      </c>
      <c r="C18" s="189" t="s">
        <v>58</v>
      </c>
      <c r="D18" s="189"/>
      <c r="E18" s="189" t="s">
        <v>91</v>
      </c>
      <c r="F18" s="189" t="s">
        <v>92</v>
      </c>
      <c r="G18" s="189" t="s">
        <v>68</v>
      </c>
      <c r="H18" s="89" t="s">
        <v>79</v>
      </c>
      <c r="I18" s="89" t="s">
        <v>80</v>
      </c>
      <c r="J18" s="191" t="s">
        <v>93</v>
      </c>
      <c r="K18" s="181"/>
      <c r="L18" s="80">
        <v>0</v>
      </c>
      <c r="M18" s="80">
        <v>0</v>
      </c>
      <c r="N18" s="80">
        <v>64</v>
      </c>
      <c r="O18" s="91">
        <v>2</v>
      </c>
      <c r="P18" s="92">
        <v>0</v>
      </c>
      <c r="Q18" s="93">
        <f>O18+P18</f>
        <v>2</v>
      </c>
      <c r="R18" s="81">
        <f>IFERROR(Q18/N18,"-")</f>
        <v>0.03125</v>
      </c>
      <c r="S18" s="80">
        <v>0</v>
      </c>
      <c r="T18" s="80">
        <v>2</v>
      </c>
      <c r="U18" s="81">
        <f>IFERROR(T18/(Q18),"-")</f>
        <v>1</v>
      </c>
      <c r="V18" s="82"/>
      <c r="W18" s="83">
        <v>1</v>
      </c>
      <c r="X18" s="81">
        <f>IF(Q18=0,"-",W18/Q18)</f>
        <v>0.5</v>
      </c>
      <c r="Y18" s="186">
        <v>25000</v>
      </c>
      <c r="Z18" s="187">
        <f>IFERROR(Y18/Q18,"-")</f>
        <v>12500</v>
      </c>
      <c r="AA18" s="187">
        <f>IFERROR(Y18/W18,"-")</f>
        <v>25000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0.5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>
        <v>1</v>
      </c>
      <c r="BY18" s="127">
        <f>IF(Q18=0,"",IF(BX18=0,"",(BX18/Q18)))</f>
        <v>0.5</v>
      </c>
      <c r="BZ18" s="128">
        <v>1</v>
      </c>
      <c r="CA18" s="129">
        <f>IFERROR(BZ18/BX18,"-")</f>
        <v>1</v>
      </c>
      <c r="CB18" s="130">
        <v>25000</v>
      </c>
      <c r="CC18" s="131">
        <f>IFERROR(CB18/BX18,"-")</f>
        <v>25000</v>
      </c>
      <c r="CD18" s="132"/>
      <c r="CE18" s="132"/>
      <c r="CF18" s="132">
        <v>1</v>
      </c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25000</v>
      </c>
      <c r="CR18" s="141">
        <v>25000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94</v>
      </c>
      <c r="C19" s="189" t="s">
        <v>58</v>
      </c>
      <c r="D19" s="189"/>
      <c r="E19" s="189" t="s">
        <v>91</v>
      </c>
      <c r="F19" s="189" t="s">
        <v>92</v>
      </c>
      <c r="G19" s="189" t="s">
        <v>66</v>
      </c>
      <c r="H19" s="89"/>
      <c r="I19" s="89"/>
      <c r="J19" s="89"/>
      <c r="K19" s="181"/>
      <c r="L19" s="80">
        <v>0</v>
      </c>
      <c r="M19" s="80">
        <v>0</v>
      </c>
      <c r="N19" s="80">
        <v>53</v>
      </c>
      <c r="O19" s="91">
        <v>11</v>
      </c>
      <c r="P19" s="92">
        <v>0</v>
      </c>
      <c r="Q19" s="93">
        <f>O19+P19</f>
        <v>11</v>
      </c>
      <c r="R19" s="81">
        <f>IFERROR(Q19/N19,"-")</f>
        <v>0.20754716981132</v>
      </c>
      <c r="S19" s="80">
        <v>0</v>
      </c>
      <c r="T19" s="80">
        <v>0</v>
      </c>
      <c r="U19" s="81">
        <f>IFERROR(T19/(Q19),"-")</f>
        <v>0</v>
      </c>
      <c r="V19" s="82"/>
      <c r="W19" s="83">
        <v>1</v>
      </c>
      <c r="X19" s="81">
        <f>IF(Q19=0,"-",W19/Q19)</f>
        <v>0.090909090909091</v>
      </c>
      <c r="Y19" s="186">
        <v>8000</v>
      </c>
      <c r="Z19" s="187">
        <f>IFERROR(Y19/Q19,"-")</f>
        <v>727.27272727273</v>
      </c>
      <c r="AA19" s="187">
        <f>IFERROR(Y19/W19,"-")</f>
        <v>8000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2</v>
      </c>
      <c r="BP19" s="120">
        <f>IF(Q19=0,"",IF(BO19=0,"",(BO19/Q19)))</f>
        <v>0.18181818181818</v>
      </c>
      <c r="BQ19" s="121">
        <v>1</v>
      </c>
      <c r="BR19" s="122">
        <f>IFERROR(BQ19/BO19,"-")</f>
        <v>0.5</v>
      </c>
      <c r="BS19" s="123">
        <v>587000</v>
      </c>
      <c r="BT19" s="124">
        <f>IFERROR(BS19/BO19,"-")</f>
        <v>293500</v>
      </c>
      <c r="BU19" s="125"/>
      <c r="BV19" s="125"/>
      <c r="BW19" s="125">
        <v>1</v>
      </c>
      <c r="BX19" s="126">
        <v>7</v>
      </c>
      <c r="BY19" s="127">
        <f>IF(Q19=0,"",IF(BX19=0,"",(BX19/Q19)))</f>
        <v>0.63636363636364</v>
      </c>
      <c r="BZ19" s="128">
        <v>1</v>
      </c>
      <c r="CA19" s="129">
        <f>IFERROR(BZ19/BX19,"-")</f>
        <v>0.14285714285714</v>
      </c>
      <c r="CB19" s="130">
        <v>13000</v>
      </c>
      <c r="CC19" s="131">
        <f>IFERROR(CB19/BX19,"-")</f>
        <v>1857.1428571429</v>
      </c>
      <c r="CD19" s="132"/>
      <c r="CE19" s="132"/>
      <c r="CF19" s="132">
        <v>1</v>
      </c>
      <c r="CG19" s="133">
        <v>2</v>
      </c>
      <c r="CH19" s="134">
        <f>IF(Q19=0,"",IF(CG19=0,"",(CG19/Q19)))</f>
        <v>0.18181818181818</v>
      </c>
      <c r="CI19" s="135">
        <v>1</v>
      </c>
      <c r="CJ19" s="136">
        <f>IFERROR(CI19/CG19,"-")</f>
        <v>0.5</v>
      </c>
      <c r="CK19" s="137">
        <v>8000</v>
      </c>
      <c r="CL19" s="138">
        <f>IFERROR(CK19/CG19,"-")</f>
        <v>4000</v>
      </c>
      <c r="CM19" s="139"/>
      <c r="CN19" s="139"/>
      <c r="CO19" s="139">
        <v>1</v>
      </c>
      <c r="CP19" s="140">
        <v>1</v>
      </c>
      <c r="CQ19" s="141">
        <v>8000</v>
      </c>
      <c r="CR19" s="141">
        <v>587000</v>
      </c>
      <c r="CS19" s="141"/>
      <c r="CT19" s="142" t="str">
        <f>IF(AND(CR19=0,CS19=0),"",IF(AND(CR19&lt;=100000,CS19&lt;=100000),"",IF(CR19/CQ19&gt;0.7,"男高",IF(CS19/CQ19&gt;0.7,"女高",""))))</f>
        <v>男高</v>
      </c>
    </row>
    <row r="20" spans="1:99">
      <c r="A20" s="79">
        <f>AC20</f>
        <v>5.9715</v>
      </c>
      <c r="B20" s="189" t="s">
        <v>95</v>
      </c>
      <c r="C20" s="189" t="s">
        <v>58</v>
      </c>
      <c r="D20" s="189"/>
      <c r="E20" s="189" t="s">
        <v>59</v>
      </c>
      <c r="F20" s="189" t="s">
        <v>60</v>
      </c>
      <c r="G20" s="189" t="s">
        <v>75</v>
      </c>
      <c r="H20" s="89" t="s">
        <v>96</v>
      </c>
      <c r="I20" s="89" t="s">
        <v>97</v>
      </c>
      <c r="J20" s="89" t="s">
        <v>98</v>
      </c>
      <c r="K20" s="181">
        <v>200000</v>
      </c>
      <c r="L20" s="80">
        <v>0</v>
      </c>
      <c r="M20" s="80">
        <v>0</v>
      </c>
      <c r="N20" s="80">
        <v>53</v>
      </c>
      <c r="O20" s="91">
        <v>6</v>
      </c>
      <c r="P20" s="92">
        <v>0</v>
      </c>
      <c r="Q20" s="93">
        <f>O20+P20</f>
        <v>6</v>
      </c>
      <c r="R20" s="81">
        <f>IFERROR(Q20/N20,"-")</f>
        <v>0.11320754716981</v>
      </c>
      <c r="S20" s="80">
        <v>0</v>
      </c>
      <c r="T20" s="80">
        <v>1</v>
      </c>
      <c r="U20" s="81">
        <f>IFERROR(T20/(Q20),"-")</f>
        <v>0.16666666666667</v>
      </c>
      <c r="V20" s="82">
        <f>IFERROR(K20/SUM(Q20:Q25),"-")</f>
        <v>3508.7719298246</v>
      </c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>
        <f>SUM(Y20:Y25)-SUM(K20:K25)</f>
        <v>994300</v>
      </c>
      <c r="AC20" s="85">
        <f>SUM(Y20:Y25)/SUM(K20:K25)</f>
        <v>5.9715</v>
      </c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3</v>
      </c>
      <c r="BP20" s="120">
        <f>IF(Q20=0,"",IF(BO20=0,"",(BO20/Q20)))</f>
        <v>0.5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3</v>
      </c>
      <c r="BY20" s="127">
        <f>IF(Q20=0,"",IF(BX20=0,"",(BX20/Q20)))</f>
        <v>0.5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99</v>
      </c>
      <c r="C21" s="189" t="s">
        <v>58</v>
      </c>
      <c r="D21" s="189"/>
      <c r="E21" s="189" t="s">
        <v>83</v>
      </c>
      <c r="F21" s="189" t="s">
        <v>84</v>
      </c>
      <c r="G21" s="189" t="s">
        <v>75</v>
      </c>
      <c r="H21" s="89"/>
      <c r="I21" s="89" t="s">
        <v>97</v>
      </c>
      <c r="J21" s="89"/>
      <c r="K21" s="181"/>
      <c r="L21" s="80">
        <v>0</v>
      </c>
      <c r="M21" s="80">
        <v>0</v>
      </c>
      <c r="N21" s="80">
        <v>50</v>
      </c>
      <c r="O21" s="91">
        <v>3</v>
      </c>
      <c r="P21" s="92">
        <v>0</v>
      </c>
      <c r="Q21" s="93">
        <f>O21+P21</f>
        <v>3</v>
      </c>
      <c r="R21" s="81">
        <f>IFERROR(Q21/N21,"-")</f>
        <v>0.06</v>
      </c>
      <c r="S21" s="80">
        <v>0</v>
      </c>
      <c r="T21" s="80">
        <v>1</v>
      </c>
      <c r="U21" s="81">
        <f>IFERROR(T21/(Q21),"-")</f>
        <v>0.33333333333333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1</v>
      </c>
      <c r="BG21" s="113">
        <f>IF(Q21=0,"",IF(BF21=0,"",(BF21/Q21)))</f>
        <v>0.33333333333333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2</v>
      </c>
      <c r="BP21" s="120">
        <f>IF(Q21=0,"",IF(BO21=0,"",(BO21/Q21)))</f>
        <v>0.66666666666667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100</v>
      </c>
      <c r="C22" s="189" t="s">
        <v>58</v>
      </c>
      <c r="D22" s="189"/>
      <c r="E22" s="189" t="s">
        <v>74</v>
      </c>
      <c r="F22" s="189" t="s">
        <v>87</v>
      </c>
      <c r="G22" s="189" t="s">
        <v>75</v>
      </c>
      <c r="H22" s="89"/>
      <c r="I22" s="89" t="s">
        <v>97</v>
      </c>
      <c r="J22" s="89"/>
      <c r="K22" s="181"/>
      <c r="L22" s="80">
        <v>0</v>
      </c>
      <c r="M22" s="80">
        <v>0</v>
      </c>
      <c r="N22" s="80">
        <v>75</v>
      </c>
      <c r="O22" s="91">
        <v>1</v>
      </c>
      <c r="P22" s="92">
        <v>0</v>
      </c>
      <c r="Q22" s="93">
        <f>O22+P22</f>
        <v>1</v>
      </c>
      <c r="R22" s="81">
        <f>IFERROR(Q22/N22,"-")</f>
        <v>0.013333333333333</v>
      </c>
      <c r="S22" s="80">
        <v>0</v>
      </c>
      <c r="T22" s="80">
        <v>0</v>
      </c>
      <c r="U22" s="81">
        <f>IFERROR(T22/(Q22),"-")</f>
        <v>0</v>
      </c>
      <c r="V22" s="82"/>
      <c r="W22" s="83">
        <v>1</v>
      </c>
      <c r="X22" s="81">
        <f>IF(Q22=0,"-",W22/Q22)</f>
        <v>1</v>
      </c>
      <c r="Y22" s="186">
        <v>15000</v>
      </c>
      <c r="Z22" s="187">
        <f>IFERROR(Y22/Q22,"-")</f>
        <v>15000</v>
      </c>
      <c r="AA22" s="187">
        <f>IFERROR(Y22/W22,"-")</f>
        <v>15000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>
        <v>1</v>
      </c>
      <c r="BY22" s="127">
        <f>IF(Q22=0,"",IF(BX22=0,"",(BX22/Q22)))</f>
        <v>1</v>
      </c>
      <c r="BZ22" s="128">
        <v>1</v>
      </c>
      <c r="CA22" s="129">
        <f>IFERROR(BZ22/BX22,"-")</f>
        <v>1</v>
      </c>
      <c r="CB22" s="130">
        <v>15000</v>
      </c>
      <c r="CC22" s="131">
        <f>IFERROR(CB22/BX22,"-")</f>
        <v>15000</v>
      </c>
      <c r="CD22" s="132"/>
      <c r="CE22" s="132">
        <v>1</v>
      </c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15000</v>
      </c>
      <c r="CR22" s="141">
        <v>15000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101</v>
      </c>
      <c r="C23" s="189" t="s">
        <v>58</v>
      </c>
      <c r="D23" s="189"/>
      <c r="E23" s="189" t="s">
        <v>91</v>
      </c>
      <c r="F23" s="189" t="s">
        <v>92</v>
      </c>
      <c r="G23" s="189" t="s">
        <v>75</v>
      </c>
      <c r="H23" s="89"/>
      <c r="I23" s="89" t="s">
        <v>97</v>
      </c>
      <c r="J23" s="89"/>
      <c r="K23" s="181"/>
      <c r="L23" s="80">
        <v>0</v>
      </c>
      <c r="M23" s="80">
        <v>0</v>
      </c>
      <c r="N23" s="80">
        <v>159</v>
      </c>
      <c r="O23" s="91">
        <v>5</v>
      </c>
      <c r="P23" s="92">
        <v>0</v>
      </c>
      <c r="Q23" s="93">
        <f>O23+P23</f>
        <v>5</v>
      </c>
      <c r="R23" s="81">
        <f>IFERROR(Q23/N23,"-")</f>
        <v>0.031446540880503</v>
      </c>
      <c r="S23" s="80">
        <v>0</v>
      </c>
      <c r="T23" s="80">
        <v>0</v>
      </c>
      <c r="U23" s="81">
        <f>IFERROR(T23/(Q23),"-")</f>
        <v>0</v>
      </c>
      <c r="V23" s="82"/>
      <c r="W23" s="83">
        <v>1</v>
      </c>
      <c r="X23" s="81">
        <f>IF(Q23=0,"-",W23/Q23)</f>
        <v>0.2</v>
      </c>
      <c r="Y23" s="186">
        <v>14000</v>
      </c>
      <c r="Z23" s="187">
        <f>IFERROR(Y23/Q23,"-")</f>
        <v>2800</v>
      </c>
      <c r="AA23" s="187">
        <f>IFERROR(Y23/W23,"-")</f>
        <v>14000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1</v>
      </c>
      <c r="AO23" s="101">
        <f>IF(Q23=0,"",IF(AN23=0,"",(AN23/Q23)))</f>
        <v>0.2</v>
      </c>
      <c r="AP23" s="100">
        <v>1</v>
      </c>
      <c r="AQ23" s="102">
        <f>IFERROR(AP23/AN23,"-")</f>
        <v>1</v>
      </c>
      <c r="AR23" s="103">
        <v>14000</v>
      </c>
      <c r="AS23" s="104">
        <f>IFERROR(AR23/AN23,"-")</f>
        <v>14000</v>
      </c>
      <c r="AT23" s="105"/>
      <c r="AU23" s="105">
        <v>1</v>
      </c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0.2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2</v>
      </c>
      <c r="BP23" s="120">
        <f>IF(Q23=0,"",IF(BO23=0,"",(BO23/Q23)))</f>
        <v>0.4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>
        <v>1</v>
      </c>
      <c r="CH23" s="134">
        <f>IF(Q23=0,"",IF(CG23=0,"",(CG23/Q23)))</f>
        <v>0.2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1</v>
      </c>
      <c r="CQ23" s="141">
        <v>14000</v>
      </c>
      <c r="CR23" s="141">
        <v>14000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102</v>
      </c>
      <c r="C24" s="189" t="s">
        <v>58</v>
      </c>
      <c r="D24" s="189"/>
      <c r="E24" s="189" t="s">
        <v>103</v>
      </c>
      <c r="F24" s="189" t="s">
        <v>104</v>
      </c>
      <c r="G24" s="189" t="s">
        <v>75</v>
      </c>
      <c r="H24" s="89"/>
      <c r="I24" s="89" t="s">
        <v>97</v>
      </c>
      <c r="J24" s="89"/>
      <c r="K24" s="181"/>
      <c r="L24" s="80">
        <v>0</v>
      </c>
      <c r="M24" s="80">
        <v>0</v>
      </c>
      <c r="N24" s="80">
        <v>70</v>
      </c>
      <c r="O24" s="91">
        <v>4</v>
      </c>
      <c r="P24" s="92">
        <v>0</v>
      </c>
      <c r="Q24" s="93">
        <f>O24+P24</f>
        <v>4</v>
      </c>
      <c r="R24" s="81">
        <f>IFERROR(Q24/N24,"-")</f>
        <v>0.057142857142857</v>
      </c>
      <c r="S24" s="80">
        <v>3</v>
      </c>
      <c r="T24" s="80">
        <v>3</v>
      </c>
      <c r="U24" s="81">
        <f>IFERROR(T24/(Q24),"-")</f>
        <v>0.75</v>
      </c>
      <c r="V24" s="82"/>
      <c r="W24" s="83">
        <v>3</v>
      </c>
      <c r="X24" s="81">
        <f>IF(Q24=0,"-",W24/Q24)</f>
        <v>0.75</v>
      </c>
      <c r="Y24" s="186">
        <v>695300</v>
      </c>
      <c r="Z24" s="187">
        <f>IFERROR(Y24/Q24,"-")</f>
        <v>173825</v>
      </c>
      <c r="AA24" s="187">
        <f>IFERROR(Y24/W24,"-")</f>
        <v>231766.66666667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2</v>
      </c>
      <c r="BP24" s="120">
        <f>IF(Q24=0,"",IF(BO24=0,"",(BO24/Q24)))</f>
        <v>0.5</v>
      </c>
      <c r="BQ24" s="121">
        <v>2</v>
      </c>
      <c r="BR24" s="122">
        <f>IFERROR(BQ24/BO24,"-")</f>
        <v>1</v>
      </c>
      <c r="BS24" s="123">
        <v>513000</v>
      </c>
      <c r="BT24" s="124">
        <f>IFERROR(BS24/BO24,"-")</f>
        <v>256500</v>
      </c>
      <c r="BU24" s="125"/>
      <c r="BV24" s="125"/>
      <c r="BW24" s="125">
        <v>2</v>
      </c>
      <c r="BX24" s="126">
        <v>1</v>
      </c>
      <c r="BY24" s="127">
        <f>IF(Q24=0,"",IF(BX24=0,"",(BX24/Q24)))</f>
        <v>0.25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1</v>
      </c>
      <c r="CH24" s="134">
        <f>IF(Q24=0,"",IF(CG24=0,"",(CG24/Q24)))</f>
        <v>0.25</v>
      </c>
      <c r="CI24" s="135">
        <v>1</v>
      </c>
      <c r="CJ24" s="136">
        <f>IFERROR(CI24/CG24,"-")</f>
        <v>1</v>
      </c>
      <c r="CK24" s="137">
        <v>182300</v>
      </c>
      <c r="CL24" s="138">
        <f>IFERROR(CK24/CG24,"-")</f>
        <v>182300</v>
      </c>
      <c r="CM24" s="139"/>
      <c r="CN24" s="139"/>
      <c r="CO24" s="139">
        <v>1</v>
      </c>
      <c r="CP24" s="140">
        <v>3</v>
      </c>
      <c r="CQ24" s="141">
        <v>695300</v>
      </c>
      <c r="CR24" s="141">
        <v>448000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105</v>
      </c>
      <c r="C25" s="189" t="s">
        <v>58</v>
      </c>
      <c r="D25" s="189"/>
      <c r="E25" s="189" t="s">
        <v>106</v>
      </c>
      <c r="F25" s="189" t="s">
        <v>106</v>
      </c>
      <c r="G25" s="189" t="s">
        <v>66</v>
      </c>
      <c r="H25" s="89"/>
      <c r="I25" s="89"/>
      <c r="J25" s="89"/>
      <c r="K25" s="181"/>
      <c r="L25" s="80">
        <v>0</v>
      </c>
      <c r="M25" s="80">
        <v>0</v>
      </c>
      <c r="N25" s="80">
        <v>114</v>
      </c>
      <c r="O25" s="91">
        <v>38</v>
      </c>
      <c r="P25" s="92">
        <v>0</v>
      </c>
      <c r="Q25" s="93">
        <f>O25+P25</f>
        <v>38</v>
      </c>
      <c r="R25" s="81">
        <f>IFERROR(Q25/N25,"-")</f>
        <v>0.33333333333333</v>
      </c>
      <c r="S25" s="80">
        <v>1</v>
      </c>
      <c r="T25" s="80">
        <v>5</v>
      </c>
      <c r="U25" s="81">
        <f>IFERROR(T25/(Q25),"-")</f>
        <v>0.13157894736842</v>
      </c>
      <c r="V25" s="82"/>
      <c r="W25" s="83">
        <v>3</v>
      </c>
      <c r="X25" s="81">
        <f>IF(Q25=0,"-",W25/Q25)</f>
        <v>0.078947368421053</v>
      </c>
      <c r="Y25" s="186">
        <v>470000</v>
      </c>
      <c r="Z25" s="187">
        <f>IFERROR(Y25/Q25,"-")</f>
        <v>12368.421052632</v>
      </c>
      <c r="AA25" s="187">
        <f>IFERROR(Y25/W25,"-")</f>
        <v>156666.66666667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5</v>
      </c>
      <c r="BG25" s="113">
        <f>IF(Q25=0,"",IF(BF25=0,"",(BF25/Q25)))</f>
        <v>0.13157894736842</v>
      </c>
      <c r="BH25" s="112">
        <v>1</v>
      </c>
      <c r="BI25" s="114">
        <f>IFERROR(BH25/BF25,"-")</f>
        <v>0.2</v>
      </c>
      <c r="BJ25" s="115">
        <v>18000</v>
      </c>
      <c r="BK25" s="116">
        <f>IFERROR(BJ25/BF25,"-")</f>
        <v>3600</v>
      </c>
      <c r="BL25" s="117"/>
      <c r="BM25" s="117"/>
      <c r="BN25" s="117">
        <v>1</v>
      </c>
      <c r="BO25" s="119">
        <v>12</v>
      </c>
      <c r="BP25" s="120">
        <f>IF(Q25=0,"",IF(BO25=0,"",(BO25/Q25)))</f>
        <v>0.31578947368421</v>
      </c>
      <c r="BQ25" s="121">
        <v>3</v>
      </c>
      <c r="BR25" s="122">
        <f>IFERROR(BQ25/BO25,"-")</f>
        <v>0.25</v>
      </c>
      <c r="BS25" s="123">
        <v>309000</v>
      </c>
      <c r="BT25" s="124">
        <f>IFERROR(BS25/BO25,"-")</f>
        <v>25750</v>
      </c>
      <c r="BU25" s="125"/>
      <c r="BV25" s="125"/>
      <c r="BW25" s="125">
        <v>3</v>
      </c>
      <c r="BX25" s="126">
        <v>18</v>
      </c>
      <c r="BY25" s="127">
        <f>IF(Q25=0,"",IF(BX25=0,"",(BX25/Q25)))</f>
        <v>0.47368421052632</v>
      </c>
      <c r="BZ25" s="128">
        <v>5</v>
      </c>
      <c r="CA25" s="129">
        <f>IFERROR(BZ25/BX25,"-")</f>
        <v>0.27777777777778</v>
      </c>
      <c r="CB25" s="130">
        <v>651000</v>
      </c>
      <c r="CC25" s="131">
        <f>IFERROR(CB25/BX25,"-")</f>
        <v>36166.666666667</v>
      </c>
      <c r="CD25" s="132"/>
      <c r="CE25" s="132"/>
      <c r="CF25" s="132">
        <v>5</v>
      </c>
      <c r="CG25" s="133">
        <v>3</v>
      </c>
      <c r="CH25" s="134">
        <f>IF(Q25=0,"",IF(CG25=0,"",(CG25/Q25)))</f>
        <v>0.078947368421053</v>
      </c>
      <c r="CI25" s="135">
        <v>1</v>
      </c>
      <c r="CJ25" s="136">
        <f>IFERROR(CI25/CG25,"-")</f>
        <v>0.33333333333333</v>
      </c>
      <c r="CK25" s="137">
        <v>768000</v>
      </c>
      <c r="CL25" s="138">
        <f>IFERROR(CK25/CG25,"-")</f>
        <v>256000</v>
      </c>
      <c r="CM25" s="139"/>
      <c r="CN25" s="139"/>
      <c r="CO25" s="139">
        <v>1</v>
      </c>
      <c r="CP25" s="140">
        <v>3</v>
      </c>
      <c r="CQ25" s="141">
        <v>470000</v>
      </c>
      <c r="CR25" s="141">
        <v>768000</v>
      </c>
      <c r="CS25" s="141"/>
      <c r="CT25" s="142" t="str">
        <f>IF(AND(CR25=0,CS25=0),"",IF(AND(CR25&lt;=100000,CS25&lt;=100000),"",IF(CR25/CQ25&gt;0.7,"男高",IF(CS25/CQ25&gt;0.7,"女高",""))))</f>
        <v>男高</v>
      </c>
    </row>
    <row r="26" spans="1:99">
      <c r="A26" s="79">
        <f>AC26</f>
        <v>0.648</v>
      </c>
      <c r="B26" s="189" t="s">
        <v>107</v>
      </c>
      <c r="C26" s="189" t="s">
        <v>58</v>
      </c>
      <c r="D26" s="189"/>
      <c r="E26" s="189" t="s">
        <v>108</v>
      </c>
      <c r="F26" s="189" t="s">
        <v>109</v>
      </c>
      <c r="G26" s="189" t="s">
        <v>61</v>
      </c>
      <c r="H26" s="89" t="s">
        <v>62</v>
      </c>
      <c r="I26" s="89" t="s">
        <v>110</v>
      </c>
      <c r="J26" s="89" t="s">
        <v>111</v>
      </c>
      <c r="K26" s="181">
        <v>375000</v>
      </c>
      <c r="L26" s="80">
        <v>0</v>
      </c>
      <c r="M26" s="80">
        <v>0</v>
      </c>
      <c r="N26" s="80">
        <v>38</v>
      </c>
      <c r="O26" s="91">
        <v>1</v>
      </c>
      <c r="P26" s="92">
        <v>0</v>
      </c>
      <c r="Q26" s="93">
        <f>O26+P26</f>
        <v>1</v>
      </c>
      <c r="R26" s="81">
        <f>IFERROR(Q26/N26,"-")</f>
        <v>0.026315789473684</v>
      </c>
      <c r="S26" s="80">
        <v>0</v>
      </c>
      <c r="T26" s="80">
        <v>0</v>
      </c>
      <c r="U26" s="81">
        <f>IFERROR(T26/(Q26),"-")</f>
        <v>0</v>
      </c>
      <c r="V26" s="82">
        <f>IFERROR(K26/SUM(Q26:Q33),"-")</f>
        <v>7978.7234042553</v>
      </c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>
        <f>SUM(Y26:Y33)-SUM(K26:K33)</f>
        <v>-132000</v>
      </c>
      <c r="AC26" s="85">
        <f>SUM(Y26:Y33)/SUM(K26:K33)</f>
        <v>0.648</v>
      </c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1</v>
      </c>
      <c r="BP26" s="120">
        <f>IF(Q26=0,"",IF(BO26=0,"",(BO26/Q26)))</f>
        <v>1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112</v>
      </c>
      <c r="C27" s="189" t="s">
        <v>58</v>
      </c>
      <c r="D27" s="189"/>
      <c r="E27" s="189" t="s">
        <v>113</v>
      </c>
      <c r="F27" s="189" t="s">
        <v>114</v>
      </c>
      <c r="G27" s="189" t="s">
        <v>61</v>
      </c>
      <c r="H27" s="89"/>
      <c r="I27" s="89" t="s">
        <v>110</v>
      </c>
      <c r="J27" s="89" t="s">
        <v>115</v>
      </c>
      <c r="K27" s="181"/>
      <c r="L27" s="80">
        <v>0</v>
      </c>
      <c r="M27" s="80">
        <v>0</v>
      </c>
      <c r="N27" s="80">
        <v>65</v>
      </c>
      <c r="O27" s="91">
        <v>3</v>
      </c>
      <c r="P27" s="92">
        <v>0</v>
      </c>
      <c r="Q27" s="93">
        <f>O27+P27</f>
        <v>3</v>
      </c>
      <c r="R27" s="81">
        <f>IFERROR(Q27/N27,"-")</f>
        <v>0.046153846153846</v>
      </c>
      <c r="S27" s="80">
        <v>0</v>
      </c>
      <c r="T27" s="80">
        <v>1</v>
      </c>
      <c r="U27" s="81">
        <f>IFERROR(T27/(Q27),"-")</f>
        <v>0.33333333333333</v>
      </c>
      <c r="V27" s="82"/>
      <c r="W27" s="83">
        <v>1</v>
      </c>
      <c r="X27" s="81">
        <f>IF(Q27=0,"-",W27/Q27)</f>
        <v>0.33333333333333</v>
      </c>
      <c r="Y27" s="186">
        <v>49000</v>
      </c>
      <c r="Z27" s="187">
        <f>IFERROR(Y27/Q27,"-")</f>
        <v>16333.333333333</v>
      </c>
      <c r="AA27" s="187">
        <f>IFERROR(Y27/W27,"-")</f>
        <v>49000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1</v>
      </c>
      <c r="BG27" s="113">
        <f>IF(Q27=0,"",IF(BF27=0,"",(BF27/Q27)))</f>
        <v>0.33333333333333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1</v>
      </c>
      <c r="BP27" s="120">
        <f>IF(Q27=0,"",IF(BO27=0,"",(BO27/Q27)))</f>
        <v>0.33333333333333</v>
      </c>
      <c r="BQ27" s="121">
        <v>1</v>
      </c>
      <c r="BR27" s="122">
        <f>IFERROR(BQ27/BO27,"-")</f>
        <v>1</v>
      </c>
      <c r="BS27" s="123">
        <v>49000</v>
      </c>
      <c r="BT27" s="124">
        <f>IFERROR(BS27/BO27,"-")</f>
        <v>49000</v>
      </c>
      <c r="BU27" s="125"/>
      <c r="BV27" s="125"/>
      <c r="BW27" s="125">
        <v>1</v>
      </c>
      <c r="BX27" s="126">
        <v>1</v>
      </c>
      <c r="BY27" s="127">
        <f>IF(Q27=0,"",IF(BX27=0,"",(BX27/Q27)))</f>
        <v>0.33333333333333</v>
      </c>
      <c r="BZ27" s="128">
        <v>1</v>
      </c>
      <c r="CA27" s="129">
        <f>IFERROR(BZ27/BX27,"-")</f>
        <v>1</v>
      </c>
      <c r="CB27" s="130">
        <v>54000</v>
      </c>
      <c r="CC27" s="131">
        <f>IFERROR(CB27/BX27,"-")</f>
        <v>54000</v>
      </c>
      <c r="CD27" s="132"/>
      <c r="CE27" s="132"/>
      <c r="CF27" s="132">
        <v>1</v>
      </c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1</v>
      </c>
      <c r="CQ27" s="141">
        <v>49000</v>
      </c>
      <c r="CR27" s="141">
        <v>54000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116</v>
      </c>
      <c r="C28" s="189" t="s">
        <v>58</v>
      </c>
      <c r="D28" s="189"/>
      <c r="E28" s="189" t="s">
        <v>117</v>
      </c>
      <c r="F28" s="189" t="s">
        <v>118</v>
      </c>
      <c r="G28" s="189" t="s">
        <v>61</v>
      </c>
      <c r="H28" s="89"/>
      <c r="I28" s="89" t="s">
        <v>110</v>
      </c>
      <c r="J28" s="89" t="s">
        <v>119</v>
      </c>
      <c r="K28" s="181"/>
      <c r="L28" s="80">
        <v>0</v>
      </c>
      <c r="M28" s="80">
        <v>0</v>
      </c>
      <c r="N28" s="80">
        <v>62</v>
      </c>
      <c r="O28" s="91">
        <v>2</v>
      </c>
      <c r="P28" s="92">
        <v>0</v>
      </c>
      <c r="Q28" s="93">
        <f>O28+P28</f>
        <v>2</v>
      </c>
      <c r="R28" s="81">
        <f>IFERROR(Q28/N28,"-")</f>
        <v>0.032258064516129</v>
      </c>
      <c r="S28" s="80">
        <v>0</v>
      </c>
      <c r="T28" s="80">
        <v>1</v>
      </c>
      <c r="U28" s="81">
        <f>IFERROR(T28/(Q28),"-")</f>
        <v>0.5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0.5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1</v>
      </c>
      <c r="BP28" s="120">
        <f>IF(Q28=0,"",IF(BO28=0,"",(BO28/Q28)))</f>
        <v>0.5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120</v>
      </c>
      <c r="C29" s="189" t="s">
        <v>58</v>
      </c>
      <c r="D29" s="189"/>
      <c r="E29" s="189" t="s">
        <v>106</v>
      </c>
      <c r="F29" s="189" t="s">
        <v>106</v>
      </c>
      <c r="G29" s="189" t="s">
        <v>66</v>
      </c>
      <c r="H29" s="89"/>
      <c r="I29" s="89"/>
      <c r="J29" s="89"/>
      <c r="K29" s="181"/>
      <c r="L29" s="80">
        <v>0</v>
      </c>
      <c r="M29" s="80">
        <v>0</v>
      </c>
      <c r="N29" s="80">
        <v>51</v>
      </c>
      <c r="O29" s="91">
        <v>15</v>
      </c>
      <c r="P29" s="92">
        <v>0</v>
      </c>
      <c r="Q29" s="93">
        <f>O29+P29</f>
        <v>15</v>
      </c>
      <c r="R29" s="81">
        <f>IFERROR(Q29/N29,"-")</f>
        <v>0.29411764705882</v>
      </c>
      <c r="S29" s="80">
        <v>0</v>
      </c>
      <c r="T29" s="80">
        <v>1</v>
      </c>
      <c r="U29" s="81">
        <f>IFERROR(T29/(Q29),"-")</f>
        <v>0.066666666666667</v>
      </c>
      <c r="V29" s="82"/>
      <c r="W29" s="83">
        <v>1</v>
      </c>
      <c r="X29" s="81">
        <f>IF(Q29=0,"-",W29/Q29)</f>
        <v>0.066666666666667</v>
      </c>
      <c r="Y29" s="186">
        <v>15000</v>
      </c>
      <c r="Z29" s="187">
        <f>IFERROR(Y29/Q29,"-")</f>
        <v>1000</v>
      </c>
      <c r="AA29" s="187">
        <f>IFERROR(Y29/W29,"-")</f>
        <v>15000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2</v>
      </c>
      <c r="AO29" s="101">
        <f>IF(Q29=0,"",IF(AN29=0,"",(AN29/Q29)))</f>
        <v>0.13333333333333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2</v>
      </c>
      <c r="BG29" s="113">
        <f>IF(Q29=0,"",IF(BF29=0,"",(BF29/Q29)))</f>
        <v>0.13333333333333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6</v>
      </c>
      <c r="BP29" s="120">
        <f>IF(Q29=0,"",IF(BO29=0,"",(BO29/Q29)))</f>
        <v>0.4</v>
      </c>
      <c r="BQ29" s="121">
        <v>1</v>
      </c>
      <c r="BR29" s="122">
        <f>IFERROR(BQ29/BO29,"-")</f>
        <v>0.16666666666667</v>
      </c>
      <c r="BS29" s="123">
        <v>15000</v>
      </c>
      <c r="BT29" s="124">
        <f>IFERROR(BS29/BO29,"-")</f>
        <v>2500</v>
      </c>
      <c r="BU29" s="125">
        <v>1</v>
      </c>
      <c r="BV29" s="125"/>
      <c r="BW29" s="125"/>
      <c r="BX29" s="126">
        <v>5</v>
      </c>
      <c r="BY29" s="127">
        <f>IF(Q29=0,"",IF(BX29=0,"",(BX29/Q29)))</f>
        <v>0.33333333333333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1</v>
      </c>
      <c r="CQ29" s="141">
        <v>15000</v>
      </c>
      <c r="CR29" s="141">
        <v>15000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121</v>
      </c>
      <c r="C30" s="189" t="s">
        <v>58</v>
      </c>
      <c r="D30" s="189"/>
      <c r="E30" s="189" t="s">
        <v>108</v>
      </c>
      <c r="F30" s="189" t="s">
        <v>109</v>
      </c>
      <c r="G30" s="189" t="s">
        <v>61</v>
      </c>
      <c r="H30" s="89" t="s">
        <v>69</v>
      </c>
      <c r="I30" s="89" t="s">
        <v>110</v>
      </c>
      <c r="J30" s="89" t="s">
        <v>111</v>
      </c>
      <c r="K30" s="181"/>
      <c r="L30" s="80">
        <v>0</v>
      </c>
      <c r="M30" s="80">
        <v>0</v>
      </c>
      <c r="N30" s="80">
        <v>20</v>
      </c>
      <c r="O30" s="91">
        <v>1</v>
      </c>
      <c r="P30" s="92">
        <v>0</v>
      </c>
      <c r="Q30" s="93">
        <f>O30+P30</f>
        <v>1</v>
      </c>
      <c r="R30" s="81">
        <f>IFERROR(Q30/N30,"-")</f>
        <v>0.05</v>
      </c>
      <c r="S30" s="80">
        <v>0</v>
      </c>
      <c r="T30" s="80">
        <v>0</v>
      </c>
      <c r="U30" s="81">
        <f>IFERROR(T30/(Q30),"-")</f>
        <v>0</v>
      </c>
      <c r="V30" s="82"/>
      <c r="W30" s="83">
        <v>1</v>
      </c>
      <c r="X30" s="81">
        <f>IF(Q30=0,"-",W30/Q30)</f>
        <v>1</v>
      </c>
      <c r="Y30" s="186">
        <v>9000</v>
      </c>
      <c r="Z30" s="187">
        <f>IFERROR(Y30/Q30,"-")</f>
        <v>9000</v>
      </c>
      <c r="AA30" s="187">
        <f>IFERROR(Y30/W30,"-")</f>
        <v>9000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>
        <v>1</v>
      </c>
      <c r="BY30" s="127">
        <f>IF(Q30=0,"",IF(BX30=0,"",(BX30/Q30)))</f>
        <v>1</v>
      </c>
      <c r="BZ30" s="128">
        <v>1</v>
      </c>
      <c r="CA30" s="129">
        <f>IFERROR(BZ30/BX30,"-")</f>
        <v>1</v>
      </c>
      <c r="CB30" s="130">
        <v>9000</v>
      </c>
      <c r="CC30" s="131">
        <f>IFERROR(CB30/BX30,"-")</f>
        <v>9000</v>
      </c>
      <c r="CD30" s="132"/>
      <c r="CE30" s="132"/>
      <c r="CF30" s="132">
        <v>1</v>
      </c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9000</v>
      </c>
      <c r="CR30" s="141">
        <v>9000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122</v>
      </c>
      <c r="C31" s="189" t="s">
        <v>58</v>
      </c>
      <c r="D31" s="189"/>
      <c r="E31" s="189" t="s">
        <v>113</v>
      </c>
      <c r="F31" s="189" t="s">
        <v>114</v>
      </c>
      <c r="G31" s="189" t="s">
        <v>61</v>
      </c>
      <c r="H31" s="89"/>
      <c r="I31" s="89" t="s">
        <v>110</v>
      </c>
      <c r="J31" s="89" t="s">
        <v>115</v>
      </c>
      <c r="K31" s="181"/>
      <c r="L31" s="80">
        <v>0</v>
      </c>
      <c r="M31" s="80">
        <v>0</v>
      </c>
      <c r="N31" s="80">
        <v>81</v>
      </c>
      <c r="O31" s="91">
        <v>6</v>
      </c>
      <c r="P31" s="92">
        <v>0</v>
      </c>
      <c r="Q31" s="93">
        <f>O31+P31</f>
        <v>6</v>
      </c>
      <c r="R31" s="81">
        <f>IFERROR(Q31/N31,"-")</f>
        <v>0.074074074074074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2</v>
      </c>
      <c r="BG31" s="113">
        <f>IF(Q31=0,"",IF(BF31=0,"",(BF31/Q31)))</f>
        <v>0.33333333333333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2</v>
      </c>
      <c r="BP31" s="120">
        <f>IF(Q31=0,"",IF(BO31=0,"",(BO31/Q31)))</f>
        <v>0.33333333333333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1</v>
      </c>
      <c r="BY31" s="127">
        <f>IF(Q31=0,"",IF(BX31=0,"",(BX31/Q31)))</f>
        <v>0.16666666666667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>
        <v>1</v>
      </c>
      <c r="CH31" s="134">
        <f>IF(Q31=0,"",IF(CG31=0,"",(CG31/Q31)))</f>
        <v>0.16666666666667</v>
      </c>
      <c r="CI31" s="135">
        <v>1</v>
      </c>
      <c r="CJ31" s="136">
        <f>IFERROR(CI31/CG31,"-")</f>
        <v>1</v>
      </c>
      <c r="CK31" s="137">
        <v>5000</v>
      </c>
      <c r="CL31" s="138">
        <f>IFERROR(CK31/CG31,"-")</f>
        <v>5000</v>
      </c>
      <c r="CM31" s="139">
        <v>1</v>
      </c>
      <c r="CN31" s="139"/>
      <c r="CO31" s="139"/>
      <c r="CP31" s="140">
        <v>0</v>
      </c>
      <c r="CQ31" s="141">
        <v>0</v>
      </c>
      <c r="CR31" s="141">
        <v>5000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123</v>
      </c>
      <c r="C32" s="189" t="s">
        <v>58</v>
      </c>
      <c r="D32" s="189"/>
      <c r="E32" s="189" t="s">
        <v>117</v>
      </c>
      <c r="F32" s="189" t="s">
        <v>118</v>
      </c>
      <c r="G32" s="189" t="s">
        <v>61</v>
      </c>
      <c r="H32" s="89"/>
      <c r="I32" s="89" t="s">
        <v>110</v>
      </c>
      <c r="J32" s="89" t="s">
        <v>119</v>
      </c>
      <c r="K32" s="181"/>
      <c r="L32" s="80">
        <v>0</v>
      </c>
      <c r="M32" s="80">
        <v>0</v>
      </c>
      <c r="N32" s="80">
        <v>27</v>
      </c>
      <c r="O32" s="91">
        <v>3</v>
      </c>
      <c r="P32" s="92">
        <v>0</v>
      </c>
      <c r="Q32" s="93">
        <f>O32+P32</f>
        <v>3</v>
      </c>
      <c r="R32" s="81">
        <f>IFERROR(Q32/N32,"-")</f>
        <v>0.11111111111111</v>
      </c>
      <c r="S32" s="80">
        <v>1</v>
      </c>
      <c r="T32" s="80">
        <v>0</v>
      </c>
      <c r="U32" s="81">
        <f>IFERROR(T32/(Q32),"-")</f>
        <v>0</v>
      </c>
      <c r="V32" s="82"/>
      <c r="W32" s="83">
        <v>2</v>
      </c>
      <c r="X32" s="81">
        <f>IF(Q32=0,"-",W32/Q32)</f>
        <v>0.66666666666667</v>
      </c>
      <c r="Y32" s="186">
        <v>18000</v>
      </c>
      <c r="Z32" s="187">
        <f>IFERROR(Y32/Q32,"-")</f>
        <v>6000</v>
      </c>
      <c r="AA32" s="187">
        <f>IFERROR(Y32/W32,"-")</f>
        <v>9000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2</v>
      </c>
      <c r="BP32" s="120">
        <f>IF(Q32=0,"",IF(BO32=0,"",(BO32/Q32)))</f>
        <v>0.66666666666667</v>
      </c>
      <c r="BQ32" s="121">
        <v>2</v>
      </c>
      <c r="BR32" s="122">
        <f>IFERROR(BQ32/BO32,"-")</f>
        <v>1</v>
      </c>
      <c r="BS32" s="123">
        <v>24000</v>
      </c>
      <c r="BT32" s="124">
        <f>IFERROR(BS32/BO32,"-")</f>
        <v>12000</v>
      </c>
      <c r="BU32" s="125">
        <v>1</v>
      </c>
      <c r="BV32" s="125"/>
      <c r="BW32" s="125">
        <v>1</v>
      </c>
      <c r="BX32" s="126">
        <v>1</v>
      </c>
      <c r="BY32" s="127">
        <f>IF(Q32=0,"",IF(BX32=0,"",(BX32/Q32)))</f>
        <v>0.33333333333333</v>
      </c>
      <c r="BZ32" s="128">
        <v>1</v>
      </c>
      <c r="CA32" s="129">
        <f>IFERROR(BZ32/BX32,"-")</f>
        <v>1</v>
      </c>
      <c r="CB32" s="130">
        <v>2000</v>
      </c>
      <c r="CC32" s="131">
        <f>IFERROR(CB32/BX32,"-")</f>
        <v>2000</v>
      </c>
      <c r="CD32" s="132">
        <v>1</v>
      </c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2</v>
      </c>
      <c r="CQ32" s="141">
        <v>18000</v>
      </c>
      <c r="CR32" s="141">
        <v>16000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124</v>
      </c>
      <c r="C33" s="189" t="s">
        <v>58</v>
      </c>
      <c r="D33" s="189"/>
      <c r="E33" s="189" t="s">
        <v>106</v>
      </c>
      <c r="F33" s="189" t="s">
        <v>106</v>
      </c>
      <c r="G33" s="189" t="s">
        <v>66</v>
      </c>
      <c r="H33" s="89"/>
      <c r="I33" s="89"/>
      <c r="J33" s="89"/>
      <c r="K33" s="181"/>
      <c r="L33" s="80">
        <v>0</v>
      </c>
      <c r="M33" s="80">
        <v>0</v>
      </c>
      <c r="N33" s="80">
        <v>74</v>
      </c>
      <c r="O33" s="91">
        <v>16</v>
      </c>
      <c r="P33" s="92">
        <v>0</v>
      </c>
      <c r="Q33" s="93">
        <f>O33+P33</f>
        <v>16</v>
      </c>
      <c r="R33" s="81">
        <f>IFERROR(Q33/N33,"-")</f>
        <v>0.21621621621622</v>
      </c>
      <c r="S33" s="80">
        <v>0</v>
      </c>
      <c r="T33" s="80">
        <v>2</v>
      </c>
      <c r="U33" s="81">
        <f>IFERROR(T33/(Q33),"-")</f>
        <v>0.125</v>
      </c>
      <c r="V33" s="82"/>
      <c r="W33" s="83">
        <v>5</v>
      </c>
      <c r="X33" s="81">
        <f>IF(Q33=0,"-",W33/Q33)</f>
        <v>0.3125</v>
      </c>
      <c r="Y33" s="186">
        <v>152000</v>
      </c>
      <c r="Z33" s="187">
        <f>IFERROR(Y33/Q33,"-")</f>
        <v>9500</v>
      </c>
      <c r="AA33" s="187">
        <f>IFERROR(Y33/W33,"-")</f>
        <v>30400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1</v>
      </c>
      <c r="BG33" s="113">
        <f>IF(Q33=0,"",IF(BF33=0,"",(BF33/Q33)))</f>
        <v>0.0625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6</v>
      </c>
      <c r="BP33" s="120">
        <f>IF(Q33=0,"",IF(BO33=0,"",(BO33/Q33)))</f>
        <v>0.375</v>
      </c>
      <c r="BQ33" s="121">
        <v>2</v>
      </c>
      <c r="BR33" s="122">
        <f>IFERROR(BQ33/BO33,"-")</f>
        <v>0.33333333333333</v>
      </c>
      <c r="BS33" s="123">
        <v>3437000</v>
      </c>
      <c r="BT33" s="124">
        <f>IFERROR(BS33/BO33,"-")</f>
        <v>572833.33333333</v>
      </c>
      <c r="BU33" s="125"/>
      <c r="BV33" s="125"/>
      <c r="BW33" s="125">
        <v>2</v>
      </c>
      <c r="BX33" s="126">
        <v>7</v>
      </c>
      <c r="BY33" s="127">
        <f>IF(Q33=0,"",IF(BX33=0,"",(BX33/Q33)))</f>
        <v>0.4375</v>
      </c>
      <c r="BZ33" s="128">
        <v>4</v>
      </c>
      <c r="CA33" s="129">
        <f>IFERROR(BZ33/BX33,"-")</f>
        <v>0.57142857142857</v>
      </c>
      <c r="CB33" s="130">
        <v>72000</v>
      </c>
      <c r="CC33" s="131">
        <f>IFERROR(CB33/BX33,"-")</f>
        <v>10285.714285714</v>
      </c>
      <c r="CD33" s="132">
        <v>1</v>
      </c>
      <c r="CE33" s="132"/>
      <c r="CF33" s="132">
        <v>3</v>
      </c>
      <c r="CG33" s="133">
        <v>2</v>
      </c>
      <c r="CH33" s="134">
        <f>IF(Q33=0,"",IF(CG33=0,"",(CG33/Q33)))</f>
        <v>0.125</v>
      </c>
      <c r="CI33" s="135">
        <v>1</v>
      </c>
      <c r="CJ33" s="136">
        <f>IFERROR(CI33/CG33,"-")</f>
        <v>0.5</v>
      </c>
      <c r="CK33" s="137">
        <v>69000</v>
      </c>
      <c r="CL33" s="138">
        <f>IFERROR(CK33/CG33,"-")</f>
        <v>34500</v>
      </c>
      <c r="CM33" s="139"/>
      <c r="CN33" s="139"/>
      <c r="CO33" s="139">
        <v>1</v>
      </c>
      <c r="CP33" s="140">
        <v>5</v>
      </c>
      <c r="CQ33" s="141">
        <v>152000</v>
      </c>
      <c r="CR33" s="141">
        <v>3424000</v>
      </c>
      <c r="CS33" s="141"/>
      <c r="CT33" s="142" t="str">
        <f>IF(AND(CR33=0,CS33=0),"",IF(AND(CR33&lt;=100000,CS33&lt;=100000),"",IF(CR33/CQ33&gt;0.7,"男高",IF(CS33/CQ33&gt;0.7,"女高",""))))</f>
        <v>男高</v>
      </c>
    </row>
    <row r="34" spans="1:99">
      <c r="A34" s="79">
        <f>AC34</f>
        <v>0.23</v>
      </c>
      <c r="B34" s="189" t="s">
        <v>125</v>
      </c>
      <c r="C34" s="189" t="s">
        <v>58</v>
      </c>
      <c r="D34" s="189"/>
      <c r="E34" s="189" t="s">
        <v>126</v>
      </c>
      <c r="F34" s="189" t="s">
        <v>109</v>
      </c>
      <c r="G34" s="189" t="s">
        <v>61</v>
      </c>
      <c r="H34" s="89" t="s">
        <v>127</v>
      </c>
      <c r="I34" s="89" t="s">
        <v>128</v>
      </c>
      <c r="J34" s="89" t="s">
        <v>111</v>
      </c>
      <c r="K34" s="181">
        <v>200000</v>
      </c>
      <c r="L34" s="80">
        <v>0</v>
      </c>
      <c r="M34" s="80">
        <v>0</v>
      </c>
      <c r="N34" s="80">
        <v>89</v>
      </c>
      <c r="O34" s="91">
        <v>7</v>
      </c>
      <c r="P34" s="92">
        <v>0</v>
      </c>
      <c r="Q34" s="93">
        <f>O34+P34</f>
        <v>7</v>
      </c>
      <c r="R34" s="81">
        <f>IFERROR(Q34/N34,"-")</f>
        <v>0.078651685393258</v>
      </c>
      <c r="S34" s="80">
        <v>0</v>
      </c>
      <c r="T34" s="80">
        <v>1</v>
      </c>
      <c r="U34" s="81">
        <f>IFERROR(T34/(Q34),"-")</f>
        <v>0.14285714285714</v>
      </c>
      <c r="V34" s="82">
        <f>IFERROR(K34/SUM(Q34:Q37),"-")</f>
        <v>6451.6129032258</v>
      </c>
      <c r="W34" s="83">
        <v>1</v>
      </c>
      <c r="X34" s="81">
        <f>IF(Q34=0,"-",W34/Q34)</f>
        <v>0.14285714285714</v>
      </c>
      <c r="Y34" s="186">
        <v>15000</v>
      </c>
      <c r="Z34" s="187">
        <f>IFERROR(Y34/Q34,"-")</f>
        <v>2142.8571428571</v>
      </c>
      <c r="AA34" s="187">
        <f>IFERROR(Y34/W34,"-")</f>
        <v>15000</v>
      </c>
      <c r="AB34" s="181">
        <f>SUM(Y34:Y37)-SUM(K34:K37)</f>
        <v>-154000</v>
      </c>
      <c r="AC34" s="85">
        <f>SUM(Y34:Y37)/SUM(K34:K37)</f>
        <v>0.23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0.14285714285714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3</v>
      </c>
      <c r="BG34" s="113">
        <f>IF(Q34=0,"",IF(BF34=0,"",(BF34/Q34)))</f>
        <v>0.42857142857143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2</v>
      </c>
      <c r="BP34" s="120">
        <f>IF(Q34=0,"",IF(BO34=0,"",(BO34/Q34)))</f>
        <v>0.28571428571429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1</v>
      </c>
      <c r="BY34" s="127">
        <f>IF(Q34=0,"",IF(BX34=0,"",(BX34/Q34)))</f>
        <v>0.14285714285714</v>
      </c>
      <c r="BZ34" s="128">
        <v>1</v>
      </c>
      <c r="CA34" s="129">
        <f>IFERROR(BZ34/BX34,"-")</f>
        <v>1</v>
      </c>
      <c r="CB34" s="130">
        <v>15000</v>
      </c>
      <c r="CC34" s="131">
        <f>IFERROR(CB34/BX34,"-")</f>
        <v>15000</v>
      </c>
      <c r="CD34" s="132"/>
      <c r="CE34" s="132">
        <v>1</v>
      </c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1</v>
      </c>
      <c r="CQ34" s="141">
        <v>15000</v>
      </c>
      <c r="CR34" s="141">
        <v>15000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129</v>
      </c>
      <c r="C35" s="189" t="s">
        <v>58</v>
      </c>
      <c r="D35" s="189"/>
      <c r="E35" s="189" t="s">
        <v>130</v>
      </c>
      <c r="F35" s="189" t="s">
        <v>114</v>
      </c>
      <c r="G35" s="189" t="s">
        <v>61</v>
      </c>
      <c r="H35" s="89"/>
      <c r="I35" s="89" t="s">
        <v>128</v>
      </c>
      <c r="J35" s="89" t="s">
        <v>115</v>
      </c>
      <c r="K35" s="181"/>
      <c r="L35" s="80">
        <v>0</v>
      </c>
      <c r="M35" s="80">
        <v>0</v>
      </c>
      <c r="N35" s="80">
        <v>35</v>
      </c>
      <c r="O35" s="91">
        <v>2</v>
      </c>
      <c r="P35" s="92">
        <v>0</v>
      </c>
      <c r="Q35" s="93">
        <f>O35+P35</f>
        <v>2</v>
      </c>
      <c r="R35" s="81">
        <f>IFERROR(Q35/N35,"-")</f>
        <v>0.057142857142857</v>
      </c>
      <c r="S35" s="80">
        <v>0</v>
      </c>
      <c r="T35" s="80">
        <v>1</v>
      </c>
      <c r="U35" s="81">
        <f>IFERROR(T35/(Q35),"-")</f>
        <v>0.5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1</v>
      </c>
      <c r="AX35" s="107">
        <f>IF(Q35=0,"",IF(AW35=0,"",(AW35/Q35)))</f>
        <v>0.5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1</v>
      </c>
      <c r="BP35" s="120">
        <f>IF(Q35=0,"",IF(BO35=0,"",(BO35/Q35)))</f>
        <v>0.5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131</v>
      </c>
      <c r="C36" s="189" t="s">
        <v>58</v>
      </c>
      <c r="D36" s="189"/>
      <c r="E36" s="189" t="s">
        <v>132</v>
      </c>
      <c r="F36" s="189" t="s">
        <v>118</v>
      </c>
      <c r="G36" s="189" t="s">
        <v>61</v>
      </c>
      <c r="H36" s="89"/>
      <c r="I36" s="89" t="s">
        <v>128</v>
      </c>
      <c r="J36" s="89" t="s">
        <v>119</v>
      </c>
      <c r="K36" s="181"/>
      <c r="L36" s="80">
        <v>0</v>
      </c>
      <c r="M36" s="80">
        <v>0</v>
      </c>
      <c r="N36" s="80">
        <v>101</v>
      </c>
      <c r="O36" s="91">
        <v>8</v>
      </c>
      <c r="P36" s="92">
        <v>0</v>
      </c>
      <c r="Q36" s="93">
        <f>O36+P36</f>
        <v>8</v>
      </c>
      <c r="R36" s="81">
        <f>IFERROR(Q36/N36,"-")</f>
        <v>0.079207920792079</v>
      </c>
      <c r="S36" s="80">
        <v>0</v>
      </c>
      <c r="T36" s="80">
        <v>4</v>
      </c>
      <c r="U36" s="81">
        <f>IFERROR(T36/(Q36),"-")</f>
        <v>0.5</v>
      </c>
      <c r="V36" s="82"/>
      <c r="W36" s="83">
        <v>3</v>
      </c>
      <c r="X36" s="81">
        <f>IF(Q36=0,"-",W36/Q36)</f>
        <v>0.375</v>
      </c>
      <c r="Y36" s="186">
        <v>12000</v>
      </c>
      <c r="Z36" s="187">
        <f>IFERROR(Y36/Q36,"-")</f>
        <v>1500</v>
      </c>
      <c r="AA36" s="187">
        <f>IFERROR(Y36/W36,"-")</f>
        <v>4000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0.125</v>
      </c>
      <c r="AP36" s="100">
        <v>1</v>
      </c>
      <c r="AQ36" s="102">
        <f>IFERROR(AP36/AN36,"-")</f>
        <v>1</v>
      </c>
      <c r="AR36" s="103">
        <v>3000</v>
      </c>
      <c r="AS36" s="104">
        <f>IFERROR(AR36/AN36,"-")</f>
        <v>3000</v>
      </c>
      <c r="AT36" s="105">
        <v>1</v>
      </c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0.125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3</v>
      </c>
      <c r="BP36" s="120">
        <f>IF(Q36=0,"",IF(BO36=0,"",(BO36/Q36)))</f>
        <v>0.375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2</v>
      </c>
      <c r="BY36" s="127">
        <f>IF(Q36=0,"",IF(BX36=0,"",(BX36/Q36)))</f>
        <v>0.25</v>
      </c>
      <c r="BZ36" s="128">
        <v>2</v>
      </c>
      <c r="CA36" s="129">
        <f>IFERROR(BZ36/BX36,"-")</f>
        <v>1</v>
      </c>
      <c r="CB36" s="130">
        <v>9000</v>
      </c>
      <c r="CC36" s="131">
        <f>IFERROR(CB36/BX36,"-")</f>
        <v>4500</v>
      </c>
      <c r="CD36" s="132">
        <v>1</v>
      </c>
      <c r="CE36" s="132">
        <v>1</v>
      </c>
      <c r="CF36" s="132"/>
      <c r="CG36" s="133">
        <v>1</v>
      </c>
      <c r="CH36" s="134">
        <f>IF(Q36=0,"",IF(CG36=0,"",(CG36/Q36)))</f>
        <v>0.125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3</v>
      </c>
      <c r="CQ36" s="141">
        <v>12000</v>
      </c>
      <c r="CR36" s="141">
        <v>6000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133</v>
      </c>
      <c r="C37" s="189" t="s">
        <v>58</v>
      </c>
      <c r="D37" s="189"/>
      <c r="E37" s="189" t="s">
        <v>106</v>
      </c>
      <c r="F37" s="189" t="s">
        <v>106</v>
      </c>
      <c r="G37" s="189" t="s">
        <v>66</v>
      </c>
      <c r="H37" s="89"/>
      <c r="I37" s="89"/>
      <c r="J37" s="89"/>
      <c r="K37" s="181"/>
      <c r="L37" s="80">
        <v>0</v>
      </c>
      <c r="M37" s="80">
        <v>0</v>
      </c>
      <c r="N37" s="80">
        <v>14</v>
      </c>
      <c r="O37" s="91">
        <v>14</v>
      </c>
      <c r="P37" s="92">
        <v>0</v>
      </c>
      <c r="Q37" s="93">
        <f>O37+P37</f>
        <v>14</v>
      </c>
      <c r="R37" s="81">
        <f>IFERROR(Q37/N37,"-")</f>
        <v>1</v>
      </c>
      <c r="S37" s="80">
        <v>0</v>
      </c>
      <c r="T37" s="80">
        <v>2</v>
      </c>
      <c r="U37" s="81">
        <f>IFERROR(T37/(Q37),"-")</f>
        <v>0.14285714285714</v>
      </c>
      <c r="V37" s="82"/>
      <c r="W37" s="83">
        <v>2</v>
      </c>
      <c r="X37" s="81">
        <f>IF(Q37=0,"-",W37/Q37)</f>
        <v>0.14285714285714</v>
      </c>
      <c r="Y37" s="186">
        <v>19000</v>
      </c>
      <c r="Z37" s="187">
        <f>IFERROR(Y37/Q37,"-")</f>
        <v>1357.1428571429</v>
      </c>
      <c r="AA37" s="187">
        <f>IFERROR(Y37/W37,"-")</f>
        <v>9500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3</v>
      </c>
      <c r="BG37" s="113">
        <f>IF(Q37=0,"",IF(BF37=0,"",(BF37/Q37)))</f>
        <v>0.21428571428571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5</v>
      </c>
      <c r="BP37" s="120">
        <f>IF(Q37=0,"",IF(BO37=0,"",(BO37/Q37)))</f>
        <v>0.35714285714286</v>
      </c>
      <c r="BQ37" s="121">
        <v>3</v>
      </c>
      <c r="BR37" s="122">
        <f>IFERROR(BQ37/BO37,"-")</f>
        <v>0.6</v>
      </c>
      <c r="BS37" s="123">
        <v>27000</v>
      </c>
      <c r="BT37" s="124">
        <f>IFERROR(BS37/BO37,"-")</f>
        <v>5400</v>
      </c>
      <c r="BU37" s="125">
        <v>2</v>
      </c>
      <c r="BV37" s="125"/>
      <c r="BW37" s="125">
        <v>1</v>
      </c>
      <c r="BX37" s="126">
        <v>4</v>
      </c>
      <c r="BY37" s="127">
        <f>IF(Q37=0,"",IF(BX37=0,"",(BX37/Q37)))</f>
        <v>0.28571428571429</v>
      </c>
      <c r="BZ37" s="128">
        <v>2</v>
      </c>
      <c r="CA37" s="129">
        <f>IFERROR(BZ37/BX37,"-")</f>
        <v>0.5</v>
      </c>
      <c r="CB37" s="130">
        <v>19000</v>
      </c>
      <c r="CC37" s="131">
        <f>IFERROR(CB37/BX37,"-")</f>
        <v>4750</v>
      </c>
      <c r="CD37" s="132"/>
      <c r="CE37" s="132">
        <v>1</v>
      </c>
      <c r="CF37" s="132">
        <v>1</v>
      </c>
      <c r="CG37" s="133">
        <v>2</v>
      </c>
      <c r="CH37" s="134">
        <f>IF(Q37=0,"",IF(CG37=0,"",(CG37/Q37)))</f>
        <v>0.14285714285714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2</v>
      </c>
      <c r="CQ37" s="141">
        <v>19000</v>
      </c>
      <c r="CR37" s="141">
        <v>22000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0.44705882352941</v>
      </c>
      <c r="B38" s="189" t="s">
        <v>134</v>
      </c>
      <c r="C38" s="189" t="s">
        <v>58</v>
      </c>
      <c r="D38" s="189"/>
      <c r="E38" s="189" t="s">
        <v>135</v>
      </c>
      <c r="F38" s="189"/>
      <c r="G38" s="189" t="s">
        <v>75</v>
      </c>
      <c r="H38" s="89" t="s">
        <v>136</v>
      </c>
      <c r="I38" s="89" t="s">
        <v>137</v>
      </c>
      <c r="J38" s="191" t="s">
        <v>138</v>
      </c>
      <c r="K38" s="181">
        <v>85000</v>
      </c>
      <c r="L38" s="80">
        <v>0</v>
      </c>
      <c r="M38" s="80">
        <v>0</v>
      </c>
      <c r="N38" s="80">
        <v>42</v>
      </c>
      <c r="O38" s="91">
        <v>1</v>
      </c>
      <c r="P38" s="92">
        <v>0</v>
      </c>
      <c r="Q38" s="93">
        <f>O38+P38</f>
        <v>1</v>
      </c>
      <c r="R38" s="81">
        <f>IFERROR(Q38/N38,"-")</f>
        <v>0.023809523809524</v>
      </c>
      <c r="S38" s="80">
        <v>0</v>
      </c>
      <c r="T38" s="80">
        <v>0</v>
      </c>
      <c r="U38" s="81">
        <f>IFERROR(T38/(Q38),"-")</f>
        <v>0</v>
      </c>
      <c r="V38" s="82">
        <f>IFERROR(K38/SUM(Q38:Q39),"-")</f>
        <v>28333.333333333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SUM(Y38:Y39)-SUM(K38:K39)</f>
        <v>-47000</v>
      </c>
      <c r="AC38" s="85">
        <f>SUM(Y38:Y39)/SUM(K38:K39)</f>
        <v>0.44705882352941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1</v>
      </c>
      <c r="BP38" s="120">
        <f>IF(Q38=0,"",IF(BO38=0,"",(BO38/Q38)))</f>
        <v>1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139</v>
      </c>
      <c r="C39" s="189" t="s">
        <v>58</v>
      </c>
      <c r="D39" s="189"/>
      <c r="E39" s="189" t="s">
        <v>135</v>
      </c>
      <c r="F39" s="189"/>
      <c r="G39" s="189" t="s">
        <v>66</v>
      </c>
      <c r="H39" s="89"/>
      <c r="I39" s="89"/>
      <c r="J39" s="89"/>
      <c r="K39" s="181"/>
      <c r="L39" s="80">
        <v>0</v>
      </c>
      <c r="M39" s="80">
        <v>0</v>
      </c>
      <c r="N39" s="80">
        <v>7</v>
      </c>
      <c r="O39" s="91">
        <v>2</v>
      </c>
      <c r="P39" s="92">
        <v>0</v>
      </c>
      <c r="Q39" s="93">
        <f>O39+P39</f>
        <v>2</v>
      </c>
      <c r="R39" s="81">
        <f>IFERROR(Q39/N39,"-")</f>
        <v>0.28571428571429</v>
      </c>
      <c r="S39" s="80">
        <v>0</v>
      </c>
      <c r="T39" s="80">
        <v>1</v>
      </c>
      <c r="U39" s="81">
        <f>IFERROR(T39/(Q39),"-")</f>
        <v>0.5</v>
      </c>
      <c r="V39" s="82"/>
      <c r="W39" s="83">
        <v>1</v>
      </c>
      <c r="X39" s="81">
        <f>IF(Q39=0,"-",W39/Q39)</f>
        <v>0.5</v>
      </c>
      <c r="Y39" s="186">
        <v>38000</v>
      </c>
      <c r="Z39" s="187">
        <f>IFERROR(Y39/Q39,"-")</f>
        <v>19000</v>
      </c>
      <c r="AA39" s="187">
        <f>IFERROR(Y39/W39,"-")</f>
        <v>38000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0.5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>
        <v>1</v>
      </c>
      <c r="CH39" s="134">
        <f>IF(Q39=0,"",IF(CG39=0,"",(CG39/Q39)))</f>
        <v>0.5</v>
      </c>
      <c r="CI39" s="135">
        <v>1</v>
      </c>
      <c r="CJ39" s="136">
        <f>IFERROR(CI39/CG39,"-")</f>
        <v>1</v>
      </c>
      <c r="CK39" s="137">
        <v>38000</v>
      </c>
      <c r="CL39" s="138">
        <f>IFERROR(CK39/CG39,"-")</f>
        <v>38000</v>
      </c>
      <c r="CM39" s="139"/>
      <c r="CN39" s="139"/>
      <c r="CO39" s="139">
        <v>1</v>
      </c>
      <c r="CP39" s="140">
        <v>1</v>
      </c>
      <c r="CQ39" s="141">
        <v>38000</v>
      </c>
      <c r="CR39" s="141">
        <v>38000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>
        <f>AC40</f>
        <v>2.2352941176471</v>
      </c>
      <c r="B40" s="189" t="s">
        <v>140</v>
      </c>
      <c r="C40" s="189" t="s">
        <v>58</v>
      </c>
      <c r="D40" s="189"/>
      <c r="E40" s="189" t="s">
        <v>135</v>
      </c>
      <c r="F40" s="189"/>
      <c r="G40" s="189" t="s">
        <v>75</v>
      </c>
      <c r="H40" s="89" t="s">
        <v>141</v>
      </c>
      <c r="I40" s="89" t="s">
        <v>137</v>
      </c>
      <c r="J40" s="191" t="s">
        <v>71</v>
      </c>
      <c r="K40" s="181">
        <v>85000</v>
      </c>
      <c r="L40" s="80">
        <v>0</v>
      </c>
      <c r="M40" s="80">
        <v>0</v>
      </c>
      <c r="N40" s="80">
        <v>33</v>
      </c>
      <c r="O40" s="91">
        <v>1</v>
      </c>
      <c r="P40" s="92">
        <v>0</v>
      </c>
      <c r="Q40" s="93">
        <f>O40+P40</f>
        <v>1</v>
      </c>
      <c r="R40" s="81">
        <f>IFERROR(Q40/N40,"-")</f>
        <v>0.03030303030303</v>
      </c>
      <c r="S40" s="80">
        <v>0</v>
      </c>
      <c r="T40" s="80">
        <v>0</v>
      </c>
      <c r="U40" s="81">
        <f>IFERROR(T40/(Q40),"-")</f>
        <v>0</v>
      </c>
      <c r="V40" s="82">
        <f>IFERROR(K40/SUM(Q40:Q41),"-")</f>
        <v>14166.666666667</v>
      </c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>
        <f>SUM(Y40:Y41)-SUM(K40:K41)</f>
        <v>105000</v>
      </c>
      <c r="AC40" s="85">
        <f>SUM(Y40:Y41)/SUM(K40:K41)</f>
        <v>2.2352941176471</v>
      </c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>
        <f>IF(Q40=0,"",IF(BO40=0,"",(BO40/Q40)))</f>
        <v>0</v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>
        <v>1</v>
      </c>
      <c r="BY40" s="127">
        <f>IF(Q40=0,"",IF(BX40=0,"",(BX40/Q40)))</f>
        <v>1</v>
      </c>
      <c r="BZ40" s="128"/>
      <c r="CA40" s="129">
        <f>IFERROR(BZ40/BX40,"-")</f>
        <v>0</v>
      </c>
      <c r="CB40" s="130"/>
      <c r="CC40" s="131">
        <f>IFERROR(CB40/BX40,"-")</f>
        <v>0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142</v>
      </c>
      <c r="C41" s="189" t="s">
        <v>58</v>
      </c>
      <c r="D41" s="189"/>
      <c r="E41" s="189" t="s">
        <v>135</v>
      </c>
      <c r="F41" s="189"/>
      <c r="G41" s="189" t="s">
        <v>66</v>
      </c>
      <c r="H41" s="89"/>
      <c r="I41" s="89"/>
      <c r="J41" s="89"/>
      <c r="K41" s="181"/>
      <c r="L41" s="80">
        <v>0</v>
      </c>
      <c r="M41" s="80">
        <v>0</v>
      </c>
      <c r="N41" s="80">
        <v>27</v>
      </c>
      <c r="O41" s="91">
        <v>5</v>
      </c>
      <c r="P41" s="92">
        <v>0</v>
      </c>
      <c r="Q41" s="93">
        <f>O41+P41</f>
        <v>5</v>
      </c>
      <c r="R41" s="81">
        <f>IFERROR(Q41/N41,"-")</f>
        <v>0.18518518518519</v>
      </c>
      <c r="S41" s="80">
        <v>0</v>
      </c>
      <c r="T41" s="80">
        <v>0</v>
      </c>
      <c r="U41" s="81">
        <f>IFERROR(T41/(Q41),"-")</f>
        <v>0</v>
      </c>
      <c r="V41" s="82"/>
      <c r="W41" s="83">
        <v>1</v>
      </c>
      <c r="X41" s="81">
        <f>IF(Q41=0,"-",W41/Q41)</f>
        <v>0.2</v>
      </c>
      <c r="Y41" s="186">
        <v>190000</v>
      </c>
      <c r="Z41" s="187">
        <f>IFERROR(Y41/Q41,"-")</f>
        <v>38000</v>
      </c>
      <c r="AA41" s="187">
        <f>IFERROR(Y41/W41,"-")</f>
        <v>190000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/>
      <c r="BP41" s="120">
        <f>IF(Q41=0,"",IF(BO41=0,"",(BO41/Q41)))</f>
        <v>0</v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>
        <v>4</v>
      </c>
      <c r="BY41" s="127">
        <f>IF(Q41=0,"",IF(BX41=0,"",(BX41/Q41)))</f>
        <v>0.8</v>
      </c>
      <c r="BZ41" s="128">
        <v>3</v>
      </c>
      <c r="CA41" s="129">
        <f>IFERROR(BZ41/BX41,"-")</f>
        <v>0.75</v>
      </c>
      <c r="CB41" s="130">
        <v>198000</v>
      </c>
      <c r="CC41" s="131">
        <f>IFERROR(CB41/BX41,"-")</f>
        <v>49500</v>
      </c>
      <c r="CD41" s="132">
        <v>1</v>
      </c>
      <c r="CE41" s="132">
        <v>1</v>
      </c>
      <c r="CF41" s="132">
        <v>1</v>
      </c>
      <c r="CG41" s="133">
        <v>1</v>
      </c>
      <c r="CH41" s="134">
        <f>IF(Q41=0,"",IF(CG41=0,"",(CG41/Q41)))</f>
        <v>0.2</v>
      </c>
      <c r="CI41" s="135"/>
      <c r="CJ41" s="136">
        <f>IFERROR(CI41/CG41,"-")</f>
        <v>0</v>
      </c>
      <c r="CK41" s="137"/>
      <c r="CL41" s="138">
        <f>IFERROR(CK41/CG41,"-")</f>
        <v>0</v>
      </c>
      <c r="CM41" s="139"/>
      <c r="CN41" s="139"/>
      <c r="CO41" s="139"/>
      <c r="CP41" s="140">
        <v>1</v>
      </c>
      <c r="CQ41" s="141">
        <v>190000</v>
      </c>
      <c r="CR41" s="141">
        <v>185000</v>
      </c>
      <c r="CS41" s="141"/>
      <c r="CT41" s="142" t="str">
        <f>IF(AND(CR41=0,CS41=0),"",IF(AND(CR41&lt;=100000,CS41&lt;=100000),"",IF(CR41/CQ41&gt;0.7,"男高",IF(CS41/CQ41&gt;0.7,"女高",""))))</f>
        <v>男高</v>
      </c>
    </row>
    <row r="42" spans="1:99">
      <c r="A42" s="79">
        <f>AC42</f>
        <v>0.52</v>
      </c>
      <c r="B42" s="189" t="s">
        <v>143</v>
      </c>
      <c r="C42" s="189" t="s">
        <v>58</v>
      </c>
      <c r="D42" s="189"/>
      <c r="E42" s="189" t="s">
        <v>59</v>
      </c>
      <c r="F42" s="189" t="s">
        <v>60</v>
      </c>
      <c r="G42" s="189" t="s">
        <v>61</v>
      </c>
      <c r="H42" s="89" t="s">
        <v>144</v>
      </c>
      <c r="I42" s="89" t="s">
        <v>145</v>
      </c>
      <c r="J42" s="89" t="s">
        <v>146</v>
      </c>
      <c r="K42" s="181">
        <v>50000</v>
      </c>
      <c r="L42" s="80">
        <v>0</v>
      </c>
      <c r="M42" s="80">
        <v>0</v>
      </c>
      <c r="N42" s="80">
        <v>11</v>
      </c>
      <c r="O42" s="91">
        <v>0</v>
      </c>
      <c r="P42" s="92">
        <v>0</v>
      </c>
      <c r="Q42" s="93">
        <f>O42+P42</f>
        <v>0</v>
      </c>
      <c r="R42" s="81">
        <f>IFERROR(Q42/N42,"-")</f>
        <v>0</v>
      </c>
      <c r="S42" s="80">
        <v>0</v>
      </c>
      <c r="T42" s="80">
        <v>0</v>
      </c>
      <c r="U42" s="81" t="str">
        <f>IFERROR(T42/(Q42),"-")</f>
        <v>-</v>
      </c>
      <c r="V42" s="82">
        <f>IFERROR(K42/SUM(Q42:Q43),"-")</f>
        <v>25000</v>
      </c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>
        <f>SUM(Y42:Y43)-SUM(K42:K43)</f>
        <v>-24000</v>
      </c>
      <c r="AC42" s="85">
        <f>SUM(Y42:Y43)/SUM(K42:K43)</f>
        <v>0.52</v>
      </c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147</v>
      </c>
      <c r="C43" s="189" t="s">
        <v>58</v>
      </c>
      <c r="D43" s="189"/>
      <c r="E43" s="189" t="s">
        <v>59</v>
      </c>
      <c r="F43" s="189" t="s">
        <v>60</v>
      </c>
      <c r="G43" s="189" t="s">
        <v>66</v>
      </c>
      <c r="H43" s="89"/>
      <c r="I43" s="89"/>
      <c r="J43" s="89"/>
      <c r="K43" s="181"/>
      <c r="L43" s="80">
        <v>0</v>
      </c>
      <c r="M43" s="80">
        <v>0</v>
      </c>
      <c r="N43" s="80">
        <v>3</v>
      </c>
      <c r="O43" s="91">
        <v>2</v>
      </c>
      <c r="P43" s="92">
        <v>0</v>
      </c>
      <c r="Q43" s="93">
        <f>O43+P43</f>
        <v>2</v>
      </c>
      <c r="R43" s="81">
        <f>IFERROR(Q43/N43,"-")</f>
        <v>0.66666666666667</v>
      </c>
      <c r="S43" s="80">
        <v>0</v>
      </c>
      <c r="T43" s="80">
        <v>1</v>
      </c>
      <c r="U43" s="81">
        <f>IFERROR(T43/(Q43),"-")</f>
        <v>0.5</v>
      </c>
      <c r="V43" s="82"/>
      <c r="W43" s="83">
        <v>1</v>
      </c>
      <c r="X43" s="81">
        <f>IF(Q43=0,"-",W43/Q43)</f>
        <v>0.5</v>
      </c>
      <c r="Y43" s="186">
        <v>26000</v>
      </c>
      <c r="Z43" s="187">
        <f>IFERROR(Y43/Q43,"-")</f>
        <v>13000</v>
      </c>
      <c r="AA43" s="187">
        <f>IFERROR(Y43/W43,"-")</f>
        <v>26000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1</v>
      </c>
      <c r="BP43" s="120">
        <f>IF(Q43=0,"",IF(BO43=0,"",(BO43/Q43)))</f>
        <v>0.5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>
        <v>1</v>
      </c>
      <c r="BY43" s="127">
        <f>IF(Q43=0,"",IF(BX43=0,"",(BX43/Q43)))</f>
        <v>0.5</v>
      </c>
      <c r="BZ43" s="128">
        <v>1</v>
      </c>
      <c r="CA43" s="129">
        <f>IFERROR(BZ43/BX43,"-")</f>
        <v>1</v>
      </c>
      <c r="CB43" s="130">
        <v>26000</v>
      </c>
      <c r="CC43" s="131">
        <f>IFERROR(CB43/BX43,"-")</f>
        <v>26000</v>
      </c>
      <c r="CD43" s="132"/>
      <c r="CE43" s="132"/>
      <c r="CF43" s="132">
        <v>1</v>
      </c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1</v>
      </c>
      <c r="CQ43" s="141">
        <v>26000</v>
      </c>
      <c r="CR43" s="141">
        <v>26000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>
        <f>AC44</f>
        <v>0</v>
      </c>
      <c r="B44" s="189" t="s">
        <v>148</v>
      </c>
      <c r="C44" s="189" t="s">
        <v>58</v>
      </c>
      <c r="D44" s="189"/>
      <c r="E44" s="189" t="s">
        <v>83</v>
      </c>
      <c r="F44" s="189" t="s">
        <v>84</v>
      </c>
      <c r="G44" s="189" t="s">
        <v>61</v>
      </c>
      <c r="H44" s="89" t="s">
        <v>144</v>
      </c>
      <c r="I44" s="89" t="s">
        <v>145</v>
      </c>
      <c r="J44" s="89" t="s">
        <v>149</v>
      </c>
      <c r="K44" s="181">
        <v>50000</v>
      </c>
      <c r="L44" s="80">
        <v>0</v>
      </c>
      <c r="M44" s="80">
        <v>0</v>
      </c>
      <c r="N44" s="80">
        <v>15</v>
      </c>
      <c r="O44" s="91">
        <v>0</v>
      </c>
      <c r="P44" s="92">
        <v>0</v>
      </c>
      <c r="Q44" s="93">
        <f>O44+P44</f>
        <v>0</v>
      </c>
      <c r="R44" s="81">
        <f>IFERROR(Q44/N44,"-")</f>
        <v>0</v>
      </c>
      <c r="S44" s="80">
        <v>0</v>
      </c>
      <c r="T44" s="80">
        <v>0</v>
      </c>
      <c r="U44" s="81" t="str">
        <f>IFERROR(T44/(Q44),"-")</f>
        <v>-</v>
      </c>
      <c r="V44" s="82" t="str">
        <f>IFERROR(K44/SUM(Q44:Q45),"-")</f>
        <v>-</v>
      </c>
      <c r="W44" s="83">
        <v>0</v>
      </c>
      <c r="X44" s="81" t="str">
        <f>IF(Q44=0,"-",W44/Q44)</f>
        <v>-</v>
      </c>
      <c r="Y44" s="186">
        <v>0</v>
      </c>
      <c r="Z44" s="187" t="str">
        <f>IFERROR(Y44/Q44,"-")</f>
        <v>-</v>
      </c>
      <c r="AA44" s="187" t="str">
        <f>IFERROR(Y44/W44,"-")</f>
        <v>-</v>
      </c>
      <c r="AB44" s="181">
        <f>SUM(Y44:Y45)-SUM(K44:K45)</f>
        <v>-50000</v>
      </c>
      <c r="AC44" s="85">
        <f>SUM(Y44:Y45)/SUM(K44:K45)</f>
        <v>0</v>
      </c>
      <c r="AD44" s="78"/>
      <c r="AE44" s="94"/>
      <c r="AF44" s="95" t="str">
        <f>IF(Q44=0,"",IF(AE44=0,"",(AE44/Q44)))</f>
        <v/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 t="str">
        <f>IF(Q44=0,"",IF(AN44=0,"",(AN44/Q44)))</f>
        <v/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 t="str">
        <f>IF(Q44=0,"",IF(AW44=0,"",(AW44/Q44)))</f>
        <v/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 t="str">
        <f>IF(Q44=0,"",IF(BF44=0,"",(BF44/Q44)))</f>
        <v/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 t="str">
        <f>IF(Q44=0,"",IF(BO44=0,"",(BO44/Q44)))</f>
        <v/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/>
      <c r="BY44" s="127" t="str">
        <f>IF(Q44=0,"",IF(BX44=0,"",(BX44/Q44)))</f>
        <v/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 t="str">
        <f>IF(Q44=0,"",IF(CG44=0,"",(CG44/Q44)))</f>
        <v/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150</v>
      </c>
      <c r="C45" s="189" t="s">
        <v>58</v>
      </c>
      <c r="D45" s="189"/>
      <c r="E45" s="189" t="s">
        <v>83</v>
      </c>
      <c r="F45" s="189" t="s">
        <v>84</v>
      </c>
      <c r="G45" s="189" t="s">
        <v>66</v>
      </c>
      <c r="H45" s="89"/>
      <c r="I45" s="89"/>
      <c r="J45" s="89"/>
      <c r="K45" s="181"/>
      <c r="L45" s="80">
        <v>0</v>
      </c>
      <c r="M45" s="80">
        <v>0</v>
      </c>
      <c r="N45" s="80">
        <v>0</v>
      </c>
      <c r="O45" s="91">
        <v>0</v>
      </c>
      <c r="P45" s="92">
        <v>0</v>
      </c>
      <c r="Q45" s="93">
        <f>O45+P45</f>
        <v>0</v>
      </c>
      <c r="R45" s="81" t="str">
        <f>IFERROR(Q45/N45,"-")</f>
        <v>-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0.2</v>
      </c>
      <c r="B46" s="189" t="s">
        <v>151</v>
      </c>
      <c r="C46" s="189" t="s">
        <v>58</v>
      </c>
      <c r="D46" s="189"/>
      <c r="E46" s="189" t="s">
        <v>91</v>
      </c>
      <c r="F46" s="189" t="s">
        <v>92</v>
      </c>
      <c r="G46" s="189" t="s">
        <v>61</v>
      </c>
      <c r="H46" s="89" t="s">
        <v>144</v>
      </c>
      <c r="I46" s="89" t="s">
        <v>145</v>
      </c>
      <c r="J46" s="89" t="s">
        <v>152</v>
      </c>
      <c r="K46" s="181">
        <v>50000</v>
      </c>
      <c r="L46" s="80">
        <v>0</v>
      </c>
      <c r="M46" s="80">
        <v>0</v>
      </c>
      <c r="N46" s="80">
        <v>14</v>
      </c>
      <c r="O46" s="91">
        <v>1</v>
      </c>
      <c r="P46" s="92">
        <v>0</v>
      </c>
      <c r="Q46" s="93">
        <f>O46+P46</f>
        <v>1</v>
      </c>
      <c r="R46" s="81">
        <f>IFERROR(Q46/N46,"-")</f>
        <v>0.071428571428571</v>
      </c>
      <c r="S46" s="80">
        <v>0</v>
      </c>
      <c r="T46" s="80">
        <v>1</v>
      </c>
      <c r="U46" s="81">
        <f>IFERROR(T46/(Q46),"-")</f>
        <v>1</v>
      </c>
      <c r="V46" s="82">
        <f>IFERROR(K46/SUM(Q46:Q47),"-")</f>
        <v>25000</v>
      </c>
      <c r="W46" s="83">
        <v>1</v>
      </c>
      <c r="X46" s="81">
        <f>IF(Q46=0,"-",W46/Q46)</f>
        <v>1</v>
      </c>
      <c r="Y46" s="186">
        <v>10000</v>
      </c>
      <c r="Z46" s="187">
        <f>IFERROR(Y46/Q46,"-")</f>
        <v>10000</v>
      </c>
      <c r="AA46" s="187">
        <f>IFERROR(Y46/W46,"-")</f>
        <v>10000</v>
      </c>
      <c r="AB46" s="181">
        <f>SUM(Y46:Y47)-SUM(K46:K47)</f>
        <v>-40000</v>
      </c>
      <c r="AC46" s="85">
        <f>SUM(Y46:Y47)/SUM(K46:K47)</f>
        <v>0.2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1</v>
      </c>
      <c r="BY46" s="127">
        <f>IF(Q46=0,"",IF(BX46=0,"",(BX46/Q46)))</f>
        <v>1</v>
      </c>
      <c r="BZ46" s="128">
        <v>1</v>
      </c>
      <c r="CA46" s="129">
        <f>IFERROR(BZ46/BX46,"-")</f>
        <v>1</v>
      </c>
      <c r="CB46" s="130">
        <v>10000</v>
      </c>
      <c r="CC46" s="131">
        <f>IFERROR(CB46/BX46,"-")</f>
        <v>10000</v>
      </c>
      <c r="CD46" s="132"/>
      <c r="CE46" s="132">
        <v>1</v>
      </c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1</v>
      </c>
      <c r="CQ46" s="141">
        <v>10000</v>
      </c>
      <c r="CR46" s="141">
        <v>10000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153</v>
      </c>
      <c r="C47" s="189" t="s">
        <v>58</v>
      </c>
      <c r="D47" s="189"/>
      <c r="E47" s="189" t="s">
        <v>91</v>
      </c>
      <c r="F47" s="189" t="s">
        <v>92</v>
      </c>
      <c r="G47" s="189" t="s">
        <v>66</v>
      </c>
      <c r="H47" s="89"/>
      <c r="I47" s="89"/>
      <c r="J47" s="89"/>
      <c r="K47" s="181"/>
      <c r="L47" s="80">
        <v>0</v>
      </c>
      <c r="M47" s="80">
        <v>0</v>
      </c>
      <c r="N47" s="80">
        <v>6</v>
      </c>
      <c r="O47" s="91">
        <v>1</v>
      </c>
      <c r="P47" s="92">
        <v>0</v>
      </c>
      <c r="Q47" s="93">
        <f>O47+P47</f>
        <v>1</v>
      </c>
      <c r="R47" s="81">
        <f>IFERROR(Q47/N47,"-")</f>
        <v>0.16666666666667</v>
      </c>
      <c r="S47" s="80">
        <v>0</v>
      </c>
      <c r="T47" s="80">
        <v>0</v>
      </c>
      <c r="U47" s="81">
        <f>IFERROR(T47/(Q47),"-")</f>
        <v>0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>
        <v>1</v>
      </c>
      <c r="CH47" s="134">
        <f>IF(Q47=0,"",IF(CG47=0,"",(CG47/Q47)))</f>
        <v>1</v>
      </c>
      <c r="CI47" s="135">
        <v>1</v>
      </c>
      <c r="CJ47" s="136">
        <f>IFERROR(CI47/CG47,"-")</f>
        <v>1</v>
      </c>
      <c r="CK47" s="137">
        <v>5000</v>
      </c>
      <c r="CL47" s="138">
        <f>IFERROR(CK47/CG47,"-")</f>
        <v>5000</v>
      </c>
      <c r="CM47" s="139"/>
      <c r="CN47" s="139">
        <v>1</v>
      </c>
      <c r="CO47" s="139"/>
      <c r="CP47" s="140">
        <v>0</v>
      </c>
      <c r="CQ47" s="141">
        <v>0</v>
      </c>
      <c r="CR47" s="141">
        <v>5000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11.78</v>
      </c>
      <c r="B48" s="189" t="s">
        <v>154</v>
      </c>
      <c r="C48" s="189" t="s">
        <v>58</v>
      </c>
      <c r="D48" s="189"/>
      <c r="E48" s="189" t="s">
        <v>103</v>
      </c>
      <c r="F48" s="189" t="s">
        <v>104</v>
      </c>
      <c r="G48" s="189" t="s">
        <v>61</v>
      </c>
      <c r="H48" s="89" t="s">
        <v>144</v>
      </c>
      <c r="I48" s="89" t="s">
        <v>145</v>
      </c>
      <c r="J48" s="89" t="s">
        <v>155</v>
      </c>
      <c r="K48" s="181">
        <v>50000</v>
      </c>
      <c r="L48" s="80">
        <v>0</v>
      </c>
      <c r="M48" s="80">
        <v>0</v>
      </c>
      <c r="N48" s="80">
        <v>26</v>
      </c>
      <c r="O48" s="91">
        <v>2</v>
      </c>
      <c r="P48" s="92">
        <v>0</v>
      </c>
      <c r="Q48" s="93">
        <f>O48+P48</f>
        <v>2</v>
      </c>
      <c r="R48" s="81">
        <f>IFERROR(Q48/N48,"-")</f>
        <v>0.076923076923077</v>
      </c>
      <c r="S48" s="80">
        <v>1</v>
      </c>
      <c r="T48" s="80">
        <v>0</v>
      </c>
      <c r="U48" s="81">
        <f>IFERROR(T48/(Q48),"-")</f>
        <v>0</v>
      </c>
      <c r="V48" s="82">
        <f>IFERROR(K48/SUM(Q48:Q49),"-")</f>
        <v>8333.3333333333</v>
      </c>
      <c r="W48" s="83">
        <v>0</v>
      </c>
      <c r="X48" s="81">
        <f>IF(Q48=0,"-",W48/Q48)</f>
        <v>0</v>
      </c>
      <c r="Y48" s="186">
        <v>18000</v>
      </c>
      <c r="Z48" s="187">
        <f>IFERROR(Y48/Q48,"-")</f>
        <v>9000</v>
      </c>
      <c r="AA48" s="187" t="str">
        <f>IFERROR(Y48/W48,"-")</f>
        <v>-</v>
      </c>
      <c r="AB48" s="181">
        <f>SUM(Y48:Y49)-SUM(K48:K49)</f>
        <v>539000</v>
      </c>
      <c r="AC48" s="85">
        <f>SUM(Y48:Y49)/SUM(K48:K49)</f>
        <v>11.78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1</v>
      </c>
      <c r="BP48" s="120">
        <f>IF(Q48=0,"",IF(BO48=0,"",(BO48/Q48)))</f>
        <v>0.5</v>
      </c>
      <c r="BQ48" s="121">
        <v>1</v>
      </c>
      <c r="BR48" s="122">
        <f>IFERROR(BQ48/BO48,"-")</f>
        <v>1</v>
      </c>
      <c r="BS48" s="123">
        <v>33000</v>
      </c>
      <c r="BT48" s="124">
        <f>IFERROR(BS48/BO48,"-")</f>
        <v>33000</v>
      </c>
      <c r="BU48" s="125"/>
      <c r="BV48" s="125"/>
      <c r="BW48" s="125">
        <v>1</v>
      </c>
      <c r="BX48" s="126">
        <v>1</v>
      </c>
      <c r="BY48" s="127">
        <f>IF(Q48=0,"",IF(BX48=0,"",(BX48/Q48)))</f>
        <v>0.5</v>
      </c>
      <c r="BZ48" s="128">
        <v>1</v>
      </c>
      <c r="CA48" s="129">
        <f>IFERROR(BZ48/BX48,"-")</f>
        <v>1</v>
      </c>
      <c r="CB48" s="130">
        <v>5000</v>
      </c>
      <c r="CC48" s="131">
        <f>IFERROR(CB48/BX48,"-")</f>
        <v>5000</v>
      </c>
      <c r="CD48" s="132">
        <v>1</v>
      </c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18000</v>
      </c>
      <c r="CR48" s="141">
        <v>33000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156</v>
      </c>
      <c r="C49" s="189" t="s">
        <v>58</v>
      </c>
      <c r="D49" s="189"/>
      <c r="E49" s="189" t="s">
        <v>103</v>
      </c>
      <c r="F49" s="189" t="s">
        <v>104</v>
      </c>
      <c r="G49" s="189" t="s">
        <v>66</v>
      </c>
      <c r="H49" s="89"/>
      <c r="I49" s="89"/>
      <c r="J49" s="89"/>
      <c r="K49" s="181"/>
      <c r="L49" s="80">
        <v>0</v>
      </c>
      <c r="M49" s="80">
        <v>0</v>
      </c>
      <c r="N49" s="80">
        <v>9</v>
      </c>
      <c r="O49" s="91">
        <v>4</v>
      </c>
      <c r="P49" s="92">
        <v>0</v>
      </c>
      <c r="Q49" s="93">
        <f>O49+P49</f>
        <v>4</v>
      </c>
      <c r="R49" s="81">
        <f>IFERROR(Q49/N49,"-")</f>
        <v>0.44444444444444</v>
      </c>
      <c r="S49" s="80">
        <v>1</v>
      </c>
      <c r="T49" s="80">
        <v>1</v>
      </c>
      <c r="U49" s="81">
        <f>IFERROR(T49/(Q49),"-")</f>
        <v>0.25</v>
      </c>
      <c r="V49" s="82"/>
      <c r="W49" s="83">
        <v>3</v>
      </c>
      <c r="X49" s="81">
        <f>IF(Q49=0,"-",W49/Q49)</f>
        <v>0.75</v>
      </c>
      <c r="Y49" s="186">
        <v>571000</v>
      </c>
      <c r="Z49" s="187">
        <f>IFERROR(Y49/Q49,"-")</f>
        <v>142750</v>
      </c>
      <c r="AA49" s="187">
        <f>IFERROR(Y49/W49,"-")</f>
        <v>190333.33333333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3</v>
      </c>
      <c r="BP49" s="120">
        <f>IF(Q49=0,"",IF(BO49=0,"",(BO49/Q49)))</f>
        <v>0.75</v>
      </c>
      <c r="BQ49" s="121">
        <v>2</v>
      </c>
      <c r="BR49" s="122">
        <f>IFERROR(BQ49/BO49,"-")</f>
        <v>0.66666666666667</v>
      </c>
      <c r="BS49" s="123">
        <v>118000</v>
      </c>
      <c r="BT49" s="124">
        <f>IFERROR(BS49/BO49,"-")</f>
        <v>39333.333333333</v>
      </c>
      <c r="BU49" s="125"/>
      <c r="BV49" s="125">
        <v>1</v>
      </c>
      <c r="BW49" s="125">
        <v>1</v>
      </c>
      <c r="BX49" s="126">
        <v>1</v>
      </c>
      <c r="BY49" s="127">
        <f>IF(Q49=0,"",IF(BX49=0,"",(BX49/Q49)))</f>
        <v>0.25</v>
      </c>
      <c r="BZ49" s="128">
        <v>1</v>
      </c>
      <c r="CA49" s="129">
        <f>IFERROR(BZ49/BX49,"-")</f>
        <v>1</v>
      </c>
      <c r="CB49" s="130">
        <v>453000</v>
      </c>
      <c r="CC49" s="131">
        <f>IFERROR(CB49/BX49,"-")</f>
        <v>453000</v>
      </c>
      <c r="CD49" s="132"/>
      <c r="CE49" s="132"/>
      <c r="CF49" s="132">
        <v>1</v>
      </c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3</v>
      </c>
      <c r="CQ49" s="141">
        <v>571000</v>
      </c>
      <c r="CR49" s="141">
        <v>453000</v>
      </c>
      <c r="CS49" s="141"/>
      <c r="CT49" s="142" t="str">
        <f>IF(AND(CR49=0,CS49=0),"",IF(AND(CR49&lt;=100000,CS49&lt;=100000),"",IF(CR49/CQ49&gt;0.7,"男高",IF(CS49/CQ49&gt;0.7,"女高",""))))</f>
        <v>男高</v>
      </c>
    </row>
    <row r="50" spans="1:99">
      <c r="A50" s="79">
        <f>AC50</f>
        <v>0.73333333333333</v>
      </c>
      <c r="B50" s="189" t="s">
        <v>157</v>
      </c>
      <c r="C50" s="189" t="s">
        <v>58</v>
      </c>
      <c r="D50" s="189"/>
      <c r="E50" s="189" t="s">
        <v>103</v>
      </c>
      <c r="F50" s="189" t="s">
        <v>104</v>
      </c>
      <c r="G50" s="189" t="s">
        <v>61</v>
      </c>
      <c r="H50" s="89" t="s">
        <v>158</v>
      </c>
      <c r="I50" s="89" t="s">
        <v>70</v>
      </c>
      <c r="J50" s="89" t="s">
        <v>159</v>
      </c>
      <c r="K50" s="181">
        <v>90000</v>
      </c>
      <c r="L50" s="80">
        <v>0</v>
      </c>
      <c r="M50" s="80">
        <v>0</v>
      </c>
      <c r="N50" s="80">
        <v>40</v>
      </c>
      <c r="O50" s="91">
        <v>3</v>
      </c>
      <c r="P50" s="92">
        <v>0</v>
      </c>
      <c r="Q50" s="93">
        <f>O50+P50</f>
        <v>3</v>
      </c>
      <c r="R50" s="81">
        <f>IFERROR(Q50/N50,"-")</f>
        <v>0.075</v>
      </c>
      <c r="S50" s="80">
        <v>0</v>
      </c>
      <c r="T50" s="80">
        <v>0</v>
      </c>
      <c r="U50" s="81">
        <f>IFERROR(T50/(Q50),"-")</f>
        <v>0</v>
      </c>
      <c r="V50" s="82">
        <f>IFERROR(K50/SUM(Q50:Q51),"-")</f>
        <v>6923.0769230769</v>
      </c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>
        <f>SUM(Y50:Y51)-SUM(K50:K51)</f>
        <v>-24000</v>
      </c>
      <c r="AC50" s="85">
        <f>SUM(Y50:Y51)/SUM(K50:K51)</f>
        <v>0.73333333333333</v>
      </c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>
        <v>1</v>
      </c>
      <c r="AO50" s="101">
        <f>IF(Q50=0,"",IF(AN50=0,"",(AN50/Q50)))</f>
        <v>0.33333333333333</v>
      </c>
      <c r="AP50" s="100"/>
      <c r="AQ50" s="102">
        <f>IFERROR(AP50/AN50,"-")</f>
        <v>0</v>
      </c>
      <c r="AR50" s="103"/>
      <c r="AS50" s="104">
        <f>IFERROR(AR50/AN50,"-")</f>
        <v>0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1</v>
      </c>
      <c r="BP50" s="120">
        <f>IF(Q50=0,"",IF(BO50=0,"",(BO50/Q50)))</f>
        <v>0.33333333333333</v>
      </c>
      <c r="BQ50" s="121">
        <v>1</v>
      </c>
      <c r="BR50" s="122">
        <f>IFERROR(BQ50/BO50,"-")</f>
        <v>1</v>
      </c>
      <c r="BS50" s="123">
        <v>3000</v>
      </c>
      <c r="BT50" s="124">
        <f>IFERROR(BS50/BO50,"-")</f>
        <v>3000</v>
      </c>
      <c r="BU50" s="125">
        <v>1</v>
      </c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>
        <v>1</v>
      </c>
      <c r="CH50" s="134">
        <f>IF(Q50=0,"",IF(CG50=0,"",(CG50/Q50)))</f>
        <v>0.33333333333333</v>
      </c>
      <c r="CI50" s="135"/>
      <c r="CJ50" s="136">
        <f>IFERROR(CI50/CG50,"-")</f>
        <v>0</v>
      </c>
      <c r="CK50" s="137"/>
      <c r="CL50" s="138">
        <f>IFERROR(CK50/CG50,"-")</f>
        <v>0</v>
      </c>
      <c r="CM50" s="139"/>
      <c r="CN50" s="139"/>
      <c r="CO50" s="139"/>
      <c r="CP50" s="140">
        <v>0</v>
      </c>
      <c r="CQ50" s="141">
        <v>0</v>
      </c>
      <c r="CR50" s="141">
        <v>3000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160</v>
      </c>
      <c r="C51" s="189" t="s">
        <v>58</v>
      </c>
      <c r="D51" s="189"/>
      <c r="E51" s="189" t="s">
        <v>103</v>
      </c>
      <c r="F51" s="189" t="s">
        <v>104</v>
      </c>
      <c r="G51" s="189" t="s">
        <v>66</v>
      </c>
      <c r="H51" s="89"/>
      <c r="I51" s="89"/>
      <c r="J51" s="89"/>
      <c r="K51" s="181"/>
      <c r="L51" s="80">
        <v>0</v>
      </c>
      <c r="M51" s="80">
        <v>0</v>
      </c>
      <c r="N51" s="80">
        <v>20</v>
      </c>
      <c r="O51" s="91">
        <v>10</v>
      </c>
      <c r="P51" s="92">
        <v>0</v>
      </c>
      <c r="Q51" s="93">
        <f>O51+P51</f>
        <v>10</v>
      </c>
      <c r="R51" s="81">
        <f>IFERROR(Q51/N51,"-")</f>
        <v>0.5</v>
      </c>
      <c r="S51" s="80">
        <v>2</v>
      </c>
      <c r="T51" s="80">
        <v>2</v>
      </c>
      <c r="U51" s="81">
        <f>IFERROR(T51/(Q51),"-")</f>
        <v>0.2</v>
      </c>
      <c r="V51" s="82"/>
      <c r="W51" s="83">
        <v>1</v>
      </c>
      <c r="X51" s="81">
        <f>IF(Q51=0,"-",W51/Q51)</f>
        <v>0.1</v>
      </c>
      <c r="Y51" s="186">
        <v>66000</v>
      </c>
      <c r="Z51" s="187">
        <f>IFERROR(Y51/Q51,"-")</f>
        <v>6600</v>
      </c>
      <c r="AA51" s="187">
        <f>IFERROR(Y51/W51,"-")</f>
        <v>66000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>
        <v>1</v>
      </c>
      <c r="AX51" s="107">
        <f>IF(Q51=0,"",IF(AW51=0,"",(AW51/Q51)))</f>
        <v>0.1</v>
      </c>
      <c r="AY51" s="106"/>
      <c r="AZ51" s="108">
        <f>IFERROR(AY51/AW51,"-")</f>
        <v>0</v>
      </c>
      <c r="BA51" s="109"/>
      <c r="BB51" s="110">
        <f>IFERROR(BA51/AW51,"-")</f>
        <v>0</v>
      </c>
      <c r="BC51" s="111"/>
      <c r="BD51" s="111"/>
      <c r="BE51" s="111"/>
      <c r="BF51" s="112">
        <v>3</v>
      </c>
      <c r="BG51" s="113">
        <f>IF(Q51=0,"",IF(BF51=0,"",(BF51/Q51)))</f>
        <v>0.3</v>
      </c>
      <c r="BH51" s="112">
        <v>1</v>
      </c>
      <c r="BI51" s="114">
        <f>IFERROR(BH51/BF51,"-")</f>
        <v>0.33333333333333</v>
      </c>
      <c r="BJ51" s="115">
        <v>63000</v>
      </c>
      <c r="BK51" s="116">
        <f>IFERROR(BJ51/BF51,"-")</f>
        <v>21000</v>
      </c>
      <c r="BL51" s="117"/>
      <c r="BM51" s="117"/>
      <c r="BN51" s="117">
        <v>1</v>
      </c>
      <c r="BO51" s="119">
        <v>3</v>
      </c>
      <c r="BP51" s="120">
        <f>IF(Q51=0,"",IF(BO51=0,"",(BO51/Q51)))</f>
        <v>0.3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2</v>
      </c>
      <c r="BY51" s="127">
        <f>IF(Q51=0,"",IF(BX51=0,"",(BX51/Q51)))</f>
        <v>0.2</v>
      </c>
      <c r="BZ51" s="128">
        <v>1</v>
      </c>
      <c r="CA51" s="129">
        <f>IFERROR(BZ51/BX51,"-")</f>
        <v>0.5</v>
      </c>
      <c r="CB51" s="130">
        <v>524000</v>
      </c>
      <c r="CC51" s="131">
        <f>IFERROR(CB51/BX51,"-")</f>
        <v>262000</v>
      </c>
      <c r="CD51" s="132"/>
      <c r="CE51" s="132"/>
      <c r="CF51" s="132">
        <v>1</v>
      </c>
      <c r="CG51" s="133">
        <v>1</v>
      </c>
      <c r="CH51" s="134">
        <f>IF(Q51=0,"",IF(CG51=0,"",(CG51/Q51)))</f>
        <v>0.1</v>
      </c>
      <c r="CI51" s="135"/>
      <c r="CJ51" s="136">
        <f>IFERROR(CI51/CG51,"-")</f>
        <v>0</v>
      </c>
      <c r="CK51" s="137"/>
      <c r="CL51" s="138">
        <f>IFERROR(CK51/CG51,"-")</f>
        <v>0</v>
      </c>
      <c r="CM51" s="139"/>
      <c r="CN51" s="139"/>
      <c r="CO51" s="139"/>
      <c r="CP51" s="140">
        <v>1</v>
      </c>
      <c r="CQ51" s="141">
        <v>66000</v>
      </c>
      <c r="CR51" s="141">
        <v>524000</v>
      </c>
      <c r="CS51" s="141"/>
      <c r="CT51" s="142" t="str">
        <f>IF(AND(CR51=0,CS51=0),"",IF(AND(CR51&lt;=100000,CS51&lt;=100000),"",IF(CR51/CQ51&gt;0.7,"男高",IF(CS51/CQ51&gt;0.7,"女高",""))))</f>
        <v>男高</v>
      </c>
    </row>
    <row r="52" spans="1:99">
      <c r="A52" s="79" t="str">
        <f>AC52</f>
        <v>0</v>
      </c>
      <c r="B52" s="189" t="s">
        <v>161</v>
      </c>
      <c r="C52" s="189" t="s">
        <v>58</v>
      </c>
      <c r="D52" s="189"/>
      <c r="E52" s="189"/>
      <c r="F52" s="189"/>
      <c r="G52" s="189" t="s">
        <v>61</v>
      </c>
      <c r="H52" s="89" t="s">
        <v>162</v>
      </c>
      <c r="I52" s="89" t="s">
        <v>163</v>
      </c>
      <c r="J52" s="191" t="s">
        <v>88</v>
      </c>
      <c r="K52" s="181">
        <v>0</v>
      </c>
      <c r="L52" s="80">
        <v>0</v>
      </c>
      <c r="M52" s="80">
        <v>0</v>
      </c>
      <c r="N52" s="80">
        <v>0</v>
      </c>
      <c r="O52" s="91">
        <v>0</v>
      </c>
      <c r="P52" s="92">
        <v>0</v>
      </c>
      <c r="Q52" s="93">
        <f>O52+P52</f>
        <v>0</v>
      </c>
      <c r="R52" s="81" t="str">
        <f>IFERROR(Q52/N52,"-")</f>
        <v>-</v>
      </c>
      <c r="S52" s="80">
        <v>0</v>
      </c>
      <c r="T52" s="80">
        <v>0</v>
      </c>
      <c r="U52" s="81" t="str">
        <f>IFERROR(T52/(Q52),"-")</f>
        <v>-</v>
      </c>
      <c r="V52" s="82" t="str">
        <f>IFERROR(K52/SUM(Q52:Q53),"-")</f>
        <v>-</v>
      </c>
      <c r="W52" s="83">
        <v>0</v>
      </c>
      <c r="X52" s="81" t="str">
        <f>IF(Q52=0,"-",W52/Q52)</f>
        <v>-</v>
      </c>
      <c r="Y52" s="186">
        <v>0</v>
      </c>
      <c r="Z52" s="187" t="str">
        <f>IFERROR(Y52/Q52,"-")</f>
        <v>-</v>
      </c>
      <c r="AA52" s="187" t="str">
        <f>IFERROR(Y52/W52,"-")</f>
        <v>-</v>
      </c>
      <c r="AB52" s="181">
        <f>SUM(Y52:Y53)-SUM(K52:K53)</f>
        <v>0</v>
      </c>
      <c r="AC52" s="85" t="str">
        <f>SUM(Y52:Y53)/SUM(K52:K53)</f>
        <v>0</v>
      </c>
      <c r="AD52" s="78"/>
      <c r="AE52" s="94"/>
      <c r="AF52" s="95" t="str">
        <f>IF(Q52=0,"",IF(AE52=0,"",(AE52/Q52)))</f>
        <v/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 t="str">
        <f>IF(Q52=0,"",IF(AN52=0,"",(AN52/Q52)))</f>
        <v/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 t="str">
        <f>IF(Q52=0,"",IF(AW52=0,"",(AW52/Q52)))</f>
        <v/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 t="str">
        <f>IF(Q52=0,"",IF(BF52=0,"",(BF52/Q52)))</f>
        <v/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 t="str">
        <f>IF(Q52=0,"",IF(BO52=0,"",(BO52/Q52)))</f>
        <v/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 t="str">
        <f>IF(Q52=0,"",IF(BX52=0,"",(BX52/Q52)))</f>
        <v/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 t="str">
        <f>IF(Q52=0,"",IF(CG52=0,"",(CG52/Q52)))</f>
        <v/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164</v>
      </c>
      <c r="C53" s="189" t="s">
        <v>58</v>
      </c>
      <c r="D53" s="189"/>
      <c r="E53" s="189"/>
      <c r="F53" s="189"/>
      <c r="G53" s="189" t="s">
        <v>66</v>
      </c>
      <c r="H53" s="89"/>
      <c r="I53" s="89"/>
      <c r="J53" s="89"/>
      <c r="K53" s="181"/>
      <c r="L53" s="80">
        <v>0</v>
      </c>
      <c r="M53" s="80">
        <v>0</v>
      </c>
      <c r="N53" s="80">
        <v>0</v>
      </c>
      <c r="O53" s="91">
        <v>0</v>
      </c>
      <c r="P53" s="92">
        <v>0</v>
      </c>
      <c r="Q53" s="93">
        <f>O53+P53</f>
        <v>0</v>
      </c>
      <c r="R53" s="81" t="str">
        <f>IFERROR(Q53/N53,"-")</f>
        <v>-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30"/>
      <c r="B54" s="86"/>
      <c r="C54" s="86"/>
      <c r="D54" s="87"/>
      <c r="E54" s="87"/>
      <c r="F54" s="87"/>
      <c r="G54" s="88"/>
      <c r="H54" s="89"/>
      <c r="I54" s="89"/>
      <c r="J54" s="89"/>
      <c r="K54" s="182"/>
      <c r="L54" s="34"/>
      <c r="M54" s="34"/>
      <c r="N54" s="31"/>
      <c r="O54" s="23"/>
      <c r="P54" s="23"/>
      <c r="Q54" s="23"/>
      <c r="R54" s="32"/>
      <c r="S54" s="32"/>
      <c r="T54" s="23"/>
      <c r="U54" s="32"/>
      <c r="V54" s="25"/>
      <c r="W54" s="25"/>
      <c r="X54" s="25"/>
      <c r="Y54" s="188"/>
      <c r="Z54" s="188"/>
      <c r="AA54" s="188"/>
      <c r="AB54" s="188"/>
      <c r="AC54" s="33"/>
      <c r="AD54" s="58"/>
      <c r="AE54" s="62"/>
      <c r="AF54" s="63"/>
      <c r="AG54" s="62"/>
      <c r="AH54" s="66"/>
      <c r="AI54" s="67"/>
      <c r="AJ54" s="68"/>
      <c r="AK54" s="69"/>
      <c r="AL54" s="69"/>
      <c r="AM54" s="69"/>
      <c r="AN54" s="62"/>
      <c r="AO54" s="63"/>
      <c r="AP54" s="62"/>
      <c r="AQ54" s="66"/>
      <c r="AR54" s="67"/>
      <c r="AS54" s="68"/>
      <c r="AT54" s="69"/>
      <c r="AU54" s="69"/>
      <c r="AV54" s="69"/>
      <c r="AW54" s="62"/>
      <c r="AX54" s="63"/>
      <c r="AY54" s="62"/>
      <c r="AZ54" s="66"/>
      <c r="BA54" s="67"/>
      <c r="BB54" s="68"/>
      <c r="BC54" s="69"/>
      <c r="BD54" s="69"/>
      <c r="BE54" s="69"/>
      <c r="BF54" s="62"/>
      <c r="BG54" s="63"/>
      <c r="BH54" s="62"/>
      <c r="BI54" s="66"/>
      <c r="BJ54" s="67"/>
      <c r="BK54" s="68"/>
      <c r="BL54" s="69"/>
      <c r="BM54" s="69"/>
      <c r="BN54" s="69"/>
      <c r="BO54" s="64"/>
      <c r="BP54" s="65"/>
      <c r="BQ54" s="62"/>
      <c r="BR54" s="66"/>
      <c r="BS54" s="67"/>
      <c r="BT54" s="68"/>
      <c r="BU54" s="69"/>
      <c r="BV54" s="69"/>
      <c r="BW54" s="69"/>
      <c r="BX54" s="64"/>
      <c r="BY54" s="65"/>
      <c r="BZ54" s="62"/>
      <c r="CA54" s="66"/>
      <c r="CB54" s="67"/>
      <c r="CC54" s="68"/>
      <c r="CD54" s="69"/>
      <c r="CE54" s="69"/>
      <c r="CF54" s="69"/>
      <c r="CG54" s="64"/>
      <c r="CH54" s="65"/>
      <c r="CI54" s="62"/>
      <c r="CJ54" s="66"/>
      <c r="CK54" s="67"/>
      <c r="CL54" s="68"/>
      <c r="CM54" s="69"/>
      <c r="CN54" s="69"/>
      <c r="CO54" s="69"/>
      <c r="CP54" s="70"/>
      <c r="CQ54" s="67"/>
      <c r="CR54" s="67"/>
      <c r="CS54" s="67"/>
      <c r="CT54" s="71"/>
    </row>
    <row r="55" spans="1:99">
      <c r="A55" s="30"/>
      <c r="B55" s="37"/>
      <c r="C55" s="37"/>
      <c r="D55" s="21"/>
      <c r="E55" s="21"/>
      <c r="F55" s="21"/>
      <c r="G55" s="22"/>
      <c r="H55" s="36"/>
      <c r="I55" s="36"/>
      <c r="J55" s="74"/>
      <c r="K55" s="183"/>
      <c r="L55" s="34"/>
      <c r="M55" s="34"/>
      <c r="N55" s="31"/>
      <c r="O55" s="23"/>
      <c r="P55" s="23"/>
      <c r="Q55" s="23"/>
      <c r="R55" s="32"/>
      <c r="S55" s="32"/>
      <c r="T55" s="23"/>
      <c r="U55" s="32"/>
      <c r="V55" s="25"/>
      <c r="W55" s="25"/>
      <c r="X55" s="25"/>
      <c r="Y55" s="188"/>
      <c r="Z55" s="188"/>
      <c r="AA55" s="188"/>
      <c r="AB55" s="188"/>
      <c r="AC55" s="33"/>
      <c r="AD55" s="60"/>
      <c r="AE55" s="62"/>
      <c r="AF55" s="63"/>
      <c r="AG55" s="62"/>
      <c r="AH55" s="66"/>
      <c r="AI55" s="67"/>
      <c r="AJ55" s="68"/>
      <c r="AK55" s="69"/>
      <c r="AL55" s="69"/>
      <c r="AM55" s="69"/>
      <c r="AN55" s="62"/>
      <c r="AO55" s="63"/>
      <c r="AP55" s="62"/>
      <c r="AQ55" s="66"/>
      <c r="AR55" s="67"/>
      <c r="AS55" s="68"/>
      <c r="AT55" s="69"/>
      <c r="AU55" s="69"/>
      <c r="AV55" s="69"/>
      <c r="AW55" s="62"/>
      <c r="AX55" s="63"/>
      <c r="AY55" s="62"/>
      <c r="AZ55" s="66"/>
      <c r="BA55" s="67"/>
      <c r="BB55" s="68"/>
      <c r="BC55" s="69"/>
      <c r="BD55" s="69"/>
      <c r="BE55" s="69"/>
      <c r="BF55" s="62"/>
      <c r="BG55" s="63"/>
      <c r="BH55" s="62"/>
      <c r="BI55" s="66"/>
      <c r="BJ55" s="67"/>
      <c r="BK55" s="68"/>
      <c r="BL55" s="69"/>
      <c r="BM55" s="69"/>
      <c r="BN55" s="69"/>
      <c r="BO55" s="64"/>
      <c r="BP55" s="65"/>
      <c r="BQ55" s="62"/>
      <c r="BR55" s="66"/>
      <c r="BS55" s="67"/>
      <c r="BT55" s="68"/>
      <c r="BU55" s="69"/>
      <c r="BV55" s="69"/>
      <c r="BW55" s="69"/>
      <c r="BX55" s="64"/>
      <c r="BY55" s="65"/>
      <c r="BZ55" s="62"/>
      <c r="CA55" s="66"/>
      <c r="CB55" s="67"/>
      <c r="CC55" s="68"/>
      <c r="CD55" s="69"/>
      <c r="CE55" s="69"/>
      <c r="CF55" s="69"/>
      <c r="CG55" s="64"/>
      <c r="CH55" s="65"/>
      <c r="CI55" s="62"/>
      <c r="CJ55" s="66"/>
      <c r="CK55" s="67"/>
      <c r="CL55" s="68"/>
      <c r="CM55" s="69"/>
      <c r="CN55" s="69"/>
      <c r="CO55" s="69"/>
      <c r="CP55" s="70"/>
      <c r="CQ55" s="67"/>
      <c r="CR55" s="67"/>
      <c r="CS55" s="67"/>
      <c r="CT55" s="71"/>
    </row>
    <row r="56" spans="1:99">
      <c r="A56" s="19">
        <f>AC56</f>
        <v>1.8057204301075</v>
      </c>
      <c r="B56" s="39"/>
      <c r="C56" s="39"/>
      <c r="D56" s="39"/>
      <c r="E56" s="39"/>
      <c r="F56" s="39"/>
      <c r="G56" s="39"/>
      <c r="H56" s="40" t="s">
        <v>165</v>
      </c>
      <c r="I56" s="40"/>
      <c r="J56" s="40"/>
      <c r="K56" s="184">
        <f>SUM(K6:K55)</f>
        <v>2325000</v>
      </c>
      <c r="L56" s="41">
        <f>SUM(L6:L55)</f>
        <v>0</v>
      </c>
      <c r="M56" s="41">
        <f>SUM(M6:M55)</f>
        <v>0</v>
      </c>
      <c r="N56" s="41">
        <f>SUM(N6:N55)</f>
        <v>2136</v>
      </c>
      <c r="O56" s="41">
        <f>SUM(O6:O55)</f>
        <v>276</v>
      </c>
      <c r="P56" s="41">
        <f>SUM(P6:P55)</f>
        <v>1</v>
      </c>
      <c r="Q56" s="41">
        <f>SUM(Q6:Q55)</f>
        <v>277</v>
      </c>
      <c r="R56" s="42">
        <f>IFERROR(Q56/N56,"-")</f>
        <v>0.12968164794007</v>
      </c>
      <c r="S56" s="77">
        <f>SUM(S6:S55)</f>
        <v>17</v>
      </c>
      <c r="T56" s="77">
        <f>SUM(T6:T55)</f>
        <v>49</v>
      </c>
      <c r="U56" s="42">
        <f>IFERROR(S56/Q56,"-")</f>
        <v>0.061371841155235</v>
      </c>
      <c r="V56" s="43">
        <f>IFERROR(K56/Q56,"-")</f>
        <v>8393.5018050542</v>
      </c>
      <c r="W56" s="44">
        <f>SUM(W6:W55)</f>
        <v>53</v>
      </c>
      <c r="X56" s="42">
        <f>IFERROR(W56/Q56,"-")</f>
        <v>0.1913357400722</v>
      </c>
      <c r="Y56" s="184">
        <f>SUM(Y6:Y55)</f>
        <v>4198300</v>
      </c>
      <c r="Z56" s="184">
        <f>IFERROR(Y56/Q56,"-")</f>
        <v>15156.317689531</v>
      </c>
      <c r="AA56" s="184">
        <f>IFERROR(Y56/W56,"-")</f>
        <v>79213.20754717</v>
      </c>
      <c r="AB56" s="184">
        <f>Y56-K56</f>
        <v>1873300</v>
      </c>
      <c r="AC56" s="46">
        <f>Y56/K56</f>
        <v>1.8057204301075</v>
      </c>
      <c r="AD56" s="59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9"/>
    <mergeCell ref="K12:K19"/>
    <mergeCell ref="V12:V19"/>
    <mergeCell ref="AB12:AB19"/>
    <mergeCell ref="AC12:AC19"/>
    <mergeCell ref="A20:A25"/>
    <mergeCell ref="K20:K25"/>
    <mergeCell ref="V20:V25"/>
    <mergeCell ref="AB20:AB25"/>
    <mergeCell ref="AC20:AC25"/>
    <mergeCell ref="A26:A33"/>
    <mergeCell ref="K26:K33"/>
    <mergeCell ref="V26:V33"/>
    <mergeCell ref="AB26:AB33"/>
    <mergeCell ref="AC26:AC33"/>
    <mergeCell ref="A34:A37"/>
    <mergeCell ref="K34:K37"/>
    <mergeCell ref="V34:V37"/>
    <mergeCell ref="AB34:AB37"/>
    <mergeCell ref="AC34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166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0.055555555555556</v>
      </c>
      <c r="B6" s="189" t="s">
        <v>167</v>
      </c>
      <c r="C6" s="189" t="s">
        <v>58</v>
      </c>
      <c r="D6" s="189" t="s">
        <v>168</v>
      </c>
      <c r="E6" s="189" t="s">
        <v>169</v>
      </c>
      <c r="F6" s="189"/>
      <c r="G6" s="189" t="s">
        <v>61</v>
      </c>
      <c r="H6" s="89" t="s">
        <v>170</v>
      </c>
      <c r="I6" s="89" t="s">
        <v>171</v>
      </c>
      <c r="J6" s="89" t="s">
        <v>172</v>
      </c>
      <c r="K6" s="181">
        <v>90000</v>
      </c>
      <c r="L6" s="80">
        <v>0</v>
      </c>
      <c r="M6" s="80">
        <v>0</v>
      </c>
      <c r="N6" s="80">
        <v>11</v>
      </c>
      <c r="O6" s="91">
        <v>3</v>
      </c>
      <c r="P6" s="92">
        <v>0</v>
      </c>
      <c r="Q6" s="93">
        <f>O6+P6</f>
        <v>3</v>
      </c>
      <c r="R6" s="81">
        <f>IFERROR(Q6/N6,"-")</f>
        <v>0.27272727272727</v>
      </c>
      <c r="S6" s="80">
        <v>0</v>
      </c>
      <c r="T6" s="80">
        <v>0</v>
      </c>
      <c r="U6" s="81">
        <f>IFERROR(T6/(Q6),"-")</f>
        <v>0</v>
      </c>
      <c r="V6" s="82">
        <f>IFERROR(K6/SUM(Q6:Q7),"-")</f>
        <v>12857.142857143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-85000</v>
      </c>
      <c r="AC6" s="85">
        <f>SUM(Y6:Y7)/SUM(K6:K7)</f>
        <v>0.055555555555556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0.33333333333333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1</v>
      </c>
      <c r="BP6" s="120">
        <f>IF(Q6=0,"",IF(BO6=0,"",(BO6/Q6)))</f>
        <v>0.33333333333333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0.33333333333333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173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8</v>
      </c>
      <c r="O7" s="91">
        <v>4</v>
      </c>
      <c r="P7" s="92">
        <v>0</v>
      </c>
      <c r="Q7" s="93">
        <f>O7+P7</f>
        <v>4</v>
      </c>
      <c r="R7" s="81">
        <f>IFERROR(Q7/N7,"-")</f>
        <v>0.5</v>
      </c>
      <c r="S7" s="80">
        <v>0</v>
      </c>
      <c r="T7" s="80">
        <v>1</v>
      </c>
      <c r="U7" s="81">
        <f>IFERROR(T7/(Q7),"-")</f>
        <v>0.25</v>
      </c>
      <c r="V7" s="82"/>
      <c r="W7" s="83">
        <v>1</v>
      </c>
      <c r="X7" s="81">
        <f>IF(Q7=0,"-",W7/Q7)</f>
        <v>0.25</v>
      </c>
      <c r="Y7" s="186">
        <v>5000</v>
      </c>
      <c r="Z7" s="187">
        <f>IFERROR(Y7/Q7,"-")</f>
        <v>1250</v>
      </c>
      <c r="AA7" s="187">
        <f>IFERROR(Y7/W7,"-")</f>
        <v>5000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2</v>
      </c>
      <c r="BG7" s="113">
        <f>IF(Q7=0,"",IF(BF7=0,"",(BF7/Q7)))</f>
        <v>0.5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</v>
      </c>
      <c r="BP7" s="120">
        <f>IF(Q7=0,"",IF(BO7=0,"",(BO7/Q7)))</f>
        <v>0.5</v>
      </c>
      <c r="BQ7" s="121">
        <v>1</v>
      </c>
      <c r="BR7" s="122">
        <f>IFERROR(BQ7/BO7,"-")</f>
        <v>0.5</v>
      </c>
      <c r="BS7" s="123">
        <v>5000</v>
      </c>
      <c r="BT7" s="124">
        <f>IFERROR(BS7/BO7,"-")</f>
        <v>2500</v>
      </c>
      <c r="BU7" s="125">
        <v>1</v>
      </c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5000</v>
      </c>
      <c r="CR7" s="141">
        <v>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6.3833333333333</v>
      </c>
      <c r="B8" s="189" t="s">
        <v>174</v>
      </c>
      <c r="C8" s="189" t="s">
        <v>175</v>
      </c>
      <c r="D8" s="189" t="s">
        <v>176</v>
      </c>
      <c r="E8" s="189" t="s">
        <v>177</v>
      </c>
      <c r="F8" s="189"/>
      <c r="G8" s="189" t="s">
        <v>66</v>
      </c>
      <c r="H8" s="89" t="s">
        <v>178</v>
      </c>
      <c r="I8" s="89" t="s">
        <v>179</v>
      </c>
      <c r="J8" s="89" t="s">
        <v>180</v>
      </c>
      <c r="K8" s="181">
        <v>60000</v>
      </c>
      <c r="L8" s="80">
        <v>0</v>
      </c>
      <c r="M8" s="80">
        <v>0</v>
      </c>
      <c r="N8" s="80">
        <v>126</v>
      </c>
      <c r="O8" s="91">
        <v>36</v>
      </c>
      <c r="P8" s="92">
        <v>1</v>
      </c>
      <c r="Q8" s="93">
        <f>O8+P8</f>
        <v>37</v>
      </c>
      <c r="R8" s="81">
        <f>IFERROR(Q8/N8,"-")</f>
        <v>0.29365079365079</v>
      </c>
      <c r="S8" s="80">
        <v>3</v>
      </c>
      <c r="T8" s="80">
        <v>6</v>
      </c>
      <c r="U8" s="81">
        <f>IFERROR(T8/(Q8),"-")</f>
        <v>0.16216216216216</v>
      </c>
      <c r="V8" s="82">
        <f>IFERROR(K8/SUM(Q8:Q8),"-")</f>
        <v>1621.6216216216</v>
      </c>
      <c r="W8" s="83">
        <v>5</v>
      </c>
      <c r="X8" s="81">
        <f>IF(Q8=0,"-",W8/Q8)</f>
        <v>0.13513513513514</v>
      </c>
      <c r="Y8" s="186">
        <v>383000</v>
      </c>
      <c r="Z8" s="187">
        <f>IFERROR(Y8/Q8,"-")</f>
        <v>10351.351351351</v>
      </c>
      <c r="AA8" s="187">
        <f>IFERROR(Y8/W8,"-")</f>
        <v>76600</v>
      </c>
      <c r="AB8" s="181">
        <f>SUM(Y8:Y8)-SUM(K8:K8)</f>
        <v>323000</v>
      </c>
      <c r="AC8" s="85">
        <f>SUM(Y8:Y8)/SUM(K8:K8)</f>
        <v>6.3833333333333</v>
      </c>
      <c r="AD8" s="78"/>
      <c r="AE8" s="94">
        <v>1</v>
      </c>
      <c r="AF8" s="95">
        <f>IF(Q8=0,"",IF(AE8=0,"",(AE8/Q8)))</f>
        <v>0.027027027027027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4</v>
      </c>
      <c r="AO8" s="101">
        <f>IF(Q8=0,"",IF(AN8=0,"",(AN8/Q8)))</f>
        <v>0.10810810810811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4</v>
      </c>
      <c r="AX8" s="107">
        <f>IF(Q8=0,"",IF(AW8=0,"",(AW8/Q8)))</f>
        <v>0.10810810810811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15</v>
      </c>
      <c r="BG8" s="113">
        <f>IF(Q8=0,"",IF(BF8=0,"",(BF8/Q8)))</f>
        <v>0.40540540540541</v>
      </c>
      <c r="BH8" s="112">
        <v>3</v>
      </c>
      <c r="BI8" s="114">
        <f>IFERROR(BH8/BF8,"-")</f>
        <v>0.2</v>
      </c>
      <c r="BJ8" s="115">
        <v>164000</v>
      </c>
      <c r="BK8" s="116">
        <f>IFERROR(BJ8/BF8,"-")</f>
        <v>10933.333333333</v>
      </c>
      <c r="BL8" s="117">
        <v>1</v>
      </c>
      <c r="BM8" s="117"/>
      <c r="BN8" s="117">
        <v>2</v>
      </c>
      <c r="BO8" s="119">
        <v>12</v>
      </c>
      <c r="BP8" s="120">
        <f>IF(Q8=0,"",IF(BO8=0,"",(BO8/Q8)))</f>
        <v>0.32432432432432</v>
      </c>
      <c r="BQ8" s="121">
        <v>3</v>
      </c>
      <c r="BR8" s="122">
        <f>IFERROR(BQ8/BO8,"-")</f>
        <v>0.25</v>
      </c>
      <c r="BS8" s="123">
        <v>35000</v>
      </c>
      <c r="BT8" s="124">
        <f>IFERROR(BS8/BO8,"-")</f>
        <v>2916.6666666667</v>
      </c>
      <c r="BU8" s="125">
        <v>1</v>
      </c>
      <c r="BV8" s="125"/>
      <c r="BW8" s="125">
        <v>2</v>
      </c>
      <c r="BX8" s="126">
        <v>1</v>
      </c>
      <c r="BY8" s="127">
        <f>IF(Q8=0,"",IF(BX8=0,"",(BX8/Q8)))</f>
        <v>0.027027027027027</v>
      </c>
      <c r="BZ8" s="128">
        <v>1</v>
      </c>
      <c r="CA8" s="129">
        <f>IFERROR(BZ8/BX8,"-")</f>
        <v>1</v>
      </c>
      <c r="CB8" s="130">
        <v>210000</v>
      </c>
      <c r="CC8" s="131">
        <f>IFERROR(CB8/BX8,"-")</f>
        <v>210000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5</v>
      </c>
      <c r="CQ8" s="141">
        <v>383000</v>
      </c>
      <c r="CR8" s="141">
        <v>210000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>
        <f>AC9</f>
        <v>6.1272727272727</v>
      </c>
      <c r="B9" s="189" t="s">
        <v>181</v>
      </c>
      <c r="C9" s="189" t="s">
        <v>175</v>
      </c>
      <c r="D9" s="189" t="s">
        <v>182</v>
      </c>
      <c r="E9" s="189" t="s">
        <v>183</v>
      </c>
      <c r="F9" s="189"/>
      <c r="G9" s="189" t="s">
        <v>61</v>
      </c>
      <c r="H9" s="89" t="s">
        <v>184</v>
      </c>
      <c r="I9" s="89" t="s">
        <v>185</v>
      </c>
      <c r="J9" s="89" t="s">
        <v>180</v>
      </c>
      <c r="K9" s="181">
        <v>55000</v>
      </c>
      <c r="L9" s="80">
        <v>0</v>
      </c>
      <c r="M9" s="80">
        <v>0</v>
      </c>
      <c r="N9" s="80">
        <v>19</v>
      </c>
      <c r="O9" s="91">
        <v>0</v>
      </c>
      <c r="P9" s="92">
        <v>0</v>
      </c>
      <c r="Q9" s="93">
        <f>O9+P9</f>
        <v>0</v>
      </c>
      <c r="R9" s="81">
        <f>IFERROR(Q9/N9,"-")</f>
        <v>0</v>
      </c>
      <c r="S9" s="80">
        <v>0</v>
      </c>
      <c r="T9" s="80">
        <v>0</v>
      </c>
      <c r="U9" s="81" t="str">
        <f>IFERROR(T9/(Q9),"-")</f>
        <v>-</v>
      </c>
      <c r="V9" s="82">
        <f>IFERROR(K9/SUM(Q9:Q10),"-")</f>
        <v>6111.1111111111</v>
      </c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>
        <f>SUM(Y9:Y10)-SUM(K9:K10)</f>
        <v>282000</v>
      </c>
      <c r="AC9" s="85">
        <f>SUM(Y9:Y10)/SUM(K9:K10)</f>
        <v>6.1272727272727</v>
      </c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186</v>
      </c>
      <c r="C10" s="189" t="s">
        <v>175</v>
      </c>
      <c r="D10" s="189"/>
      <c r="E10" s="189"/>
      <c r="F10" s="189"/>
      <c r="G10" s="189" t="s">
        <v>66</v>
      </c>
      <c r="H10" s="89"/>
      <c r="I10" s="89"/>
      <c r="J10" s="89"/>
      <c r="K10" s="181"/>
      <c r="L10" s="80">
        <v>0</v>
      </c>
      <c r="M10" s="80">
        <v>0</v>
      </c>
      <c r="N10" s="80">
        <v>36</v>
      </c>
      <c r="O10" s="91">
        <v>9</v>
      </c>
      <c r="P10" s="92">
        <v>0</v>
      </c>
      <c r="Q10" s="93">
        <f>O10+P10</f>
        <v>9</v>
      </c>
      <c r="R10" s="81">
        <f>IFERROR(Q10/N10,"-")</f>
        <v>0.25</v>
      </c>
      <c r="S10" s="80">
        <v>1</v>
      </c>
      <c r="T10" s="80">
        <v>1</v>
      </c>
      <c r="U10" s="81">
        <f>IFERROR(T10/(Q10),"-")</f>
        <v>0.11111111111111</v>
      </c>
      <c r="V10" s="82"/>
      <c r="W10" s="83">
        <v>2</v>
      </c>
      <c r="X10" s="81">
        <f>IF(Q10=0,"-",W10/Q10)</f>
        <v>0.22222222222222</v>
      </c>
      <c r="Y10" s="186">
        <v>337000</v>
      </c>
      <c r="Z10" s="187">
        <f>IFERROR(Y10/Q10,"-")</f>
        <v>37444.444444444</v>
      </c>
      <c r="AA10" s="187">
        <f>IFERROR(Y10/W10,"-")</f>
        <v>168500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0.11111111111111</v>
      </c>
      <c r="BH10" s="112">
        <v>1</v>
      </c>
      <c r="BI10" s="114">
        <f>IFERROR(BH10/BF10,"-")</f>
        <v>1</v>
      </c>
      <c r="BJ10" s="115">
        <v>242000</v>
      </c>
      <c r="BK10" s="116">
        <f>IFERROR(BJ10/BF10,"-")</f>
        <v>242000</v>
      </c>
      <c r="BL10" s="117"/>
      <c r="BM10" s="117"/>
      <c r="BN10" s="117">
        <v>1</v>
      </c>
      <c r="BO10" s="119">
        <v>3</v>
      </c>
      <c r="BP10" s="120">
        <f>IF(Q10=0,"",IF(BO10=0,"",(BO10/Q10)))</f>
        <v>0.33333333333333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5</v>
      </c>
      <c r="BY10" s="127">
        <f>IF(Q10=0,"",IF(BX10=0,"",(BX10/Q10)))</f>
        <v>0.55555555555556</v>
      </c>
      <c r="BZ10" s="128">
        <v>3</v>
      </c>
      <c r="CA10" s="129">
        <f>IFERROR(BZ10/BX10,"-")</f>
        <v>0.6</v>
      </c>
      <c r="CB10" s="130">
        <v>337000</v>
      </c>
      <c r="CC10" s="131">
        <f>IFERROR(CB10/BX10,"-")</f>
        <v>67400</v>
      </c>
      <c r="CD10" s="132"/>
      <c r="CE10" s="132">
        <v>2</v>
      </c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2</v>
      </c>
      <c r="CQ10" s="141">
        <v>337000</v>
      </c>
      <c r="CR10" s="141">
        <v>323000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0.91294117647059</v>
      </c>
      <c r="B11" s="189" t="s">
        <v>187</v>
      </c>
      <c r="C11" s="189" t="s">
        <v>175</v>
      </c>
      <c r="D11" s="189" t="s">
        <v>188</v>
      </c>
      <c r="E11" s="189" t="s">
        <v>183</v>
      </c>
      <c r="F11" s="189"/>
      <c r="G11" s="189" t="s">
        <v>61</v>
      </c>
      <c r="H11" s="89" t="s">
        <v>189</v>
      </c>
      <c r="I11" s="89" t="s">
        <v>185</v>
      </c>
      <c r="J11" s="89" t="s">
        <v>190</v>
      </c>
      <c r="K11" s="181">
        <v>85000</v>
      </c>
      <c r="L11" s="80">
        <v>0</v>
      </c>
      <c r="M11" s="80">
        <v>0</v>
      </c>
      <c r="N11" s="80">
        <v>67</v>
      </c>
      <c r="O11" s="91">
        <v>2</v>
      </c>
      <c r="P11" s="92">
        <v>0</v>
      </c>
      <c r="Q11" s="93">
        <f>O11+P11</f>
        <v>2</v>
      </c>
      <c r="R11" s="81">
        <f>IFERROR(Q11/N11,"-")</f>
        <v>0.029850746268657</v>
      </c>
      <c r="S11" s="80">
        <v>2</v>
      </c>
      <c r="T11" s="80">
        <v>0</v>
      </c>
      <c r="U11" s="81">
        <f>IFERROR(T11/(Q11),"-")</f>
        <v>0</v>
      </c>
      <c r="V11" s="82">
        <f>IFERROR(K11/SUM(Q11:Q12),"-")</f>
        <v>6538.4615384615</v>
      </c>
      <c r="W11" s="83">
        <v>1</v>
      </c>
      <c r="X11" s="81">
        <f>IF(Q11=0,"-",W11/Q11)</f>
        <v>0.5</v>
      </c>
      <c r="Y11" s="186">
        <v>34500</v>
      </c>
      <c r="Z11" s="187">
        <f>IFERROR(Y11/Q11,"-")</f>
        <v>17250</v>
      </c>
      <c r="AA11" s="187">
        <f>IFERROR(Y11/W11,"-")</f>
        <v>34500</v>
      </c>
      <c r="AB11" s="181">
        <f>SUM(Y11:Y12)-SUM(K11:K12)</f>
        <v>-7400</v>
      </c>
      <c r="AC11" s="85">
        <f>SUM(Y11:Y12)/SUM(K11:K12)</f>
        <v>0.91294117647059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0.5</v>
      </c>
      <c r="BH11" s="112">
        <v>1</v>
      </c>
      <c r="BI11" s="114">
        <f>IFERROR(BH11/BF11,"-")</f>
        <v>1</v>
      </c>
      <c r="BJ11" s="115">
        <v>34500</v>
      </c>
      <c r="BK11" s="116">
        <f>IFERROR(BJ11/BF11,"-")</f>
        <v>34500</v>
      </c>
      <c r="BL11" s="117"/>
      <c r="BM11" s="117"/>
      <c r="BN11" s="117">
        <v>1</v>
      </c>
      <c r="BO11" s="119">
        <v>1</v>
      </c>
      <c r="BP11" s="120">
        <f>IF(Q11=0,"",IF(BO11=0,"",(BO11/Q11)))</f>
        <v>0.5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34500</v>
      </c>
      <c r="CR11" s="141">
        <v>34500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191</v>
      </c>
      <c r="C12" s="189" t="s">
        <v>175</v>
      </c>
      <c r="D12" s="189"/>
      <c r="E12" s="189"/>
      <c r="F12" s="189"/>
      <c r="G12" s="189" t="s">
        <v>66</v>
      </c>
      <c r="H12" s="89"/>
      <c r="I12" s="89"/>
      <c r="J12" s="89"/>
      <c r="K12" s="181"/>
      <c r="L12" s="80">
        <v>0</v>
      </c>
      <c r="M12" s="80">
        <v>0</v>
      </c>
      <c r="N12" s="80">
        <v>16</v>
      </c>
      <c r="O12" s="91">
        <v>11</v>
      </c>
      <c r="P12" s="92">
        <v>0</v>
      </c>
      <c r="Q12" s="93">
        <f>O12+P12</f>
        <v>11</v>
      </c>
      <c r="R12" s="81">
        <f>IFERROR(Q12/N12,"-")</f>
        <v>0.6875</v>
      </c>
      <c r="S12" s="80">
        <v>1</v>
      </c>
      <c r="T12" s="80">
        <v>3</v>
      </c>
      <c r="U12" s="81">
        <f>IFERROR(T12/(Q12),"-")</f>
        <v>0.27272727272727</v>
      </c>
      <c r="V12" s="82"/>
      <c r="W12" s="83">
        <v>4</v>
      </c>
      <c r="X12" s="81">
        <f>IF(Q12=0,"-",W12/Q12)</f>
        <v>0.36363636363636</v>
      </c>
      <c r="Y12" s="186">
        <v>43100</v>
      </c>
      <c r="Z12" s="187">
        <f>IFERROR(Y12/Q12,"-")</f>
        <v>3918.1818181818</v>
      </c>
      <c r="AA12" s="187">
        <f>IFERROR(Y12/W12,"-")</f>
        <v>10775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0.18181818181818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5</v>
      </c>
      <c r="BP12" s="120">
        <f>IF(Q12=0,"",IF(BO12=0,"",(BO12/Q12)))</f>
        <v>0.45454545454545</v>
      </c>
      <c r="BQ12" s="121">
        <v>3</v>
      </c>
      <c r="BR12" s="122">
        <f>IFERROR(BQ12/BO12,"-")</f>
        <v>0.6</v>
      </c>
      <c r="BS12" s="123">
        <v>29100</v>
      </c>
      <c r="BT12" s="124">
        <f>IFERROR(BS12/BO12,"-")</f>
        <v>5820</v>
      </c>
      <c r="BU12" s="125">
        <v>1</v>
      </c>
      <c r="BV12" s="125">
        <v>1</v>
      </c>
      <c r="BW12" s="125">
        <v>1</v>
      </c>
      <c r="BX12" s="126">
        <v>3</v>
      </c>
      <c r="BY12" s="127">
        <f>IF(Q12=0,"",IF(BX12=0,"",(BX12/Q12)))</f>
        <v>0.27272727272727</v>
      </c>
      <c r="BZ12" s="128">
        <v>2</v>
      </c>
      <c r="CA12" s="129">
        <f>IFERROR(BZ12/BX12,"-")</f>
        <v>0.66666666666667</v>
      </c>
      <c r="CB12" s="130">
        <v>40000</v>
      </c>
      <c r="CC12" s="131">
        <f>IFERROR(CB12/BX12,"-")</f>
        <v>13333.333333333</v>
      </c>
      <c r="CD12" s="132"/>
      <c r="CE12" s="132"/>
      <c r="CF12" s="132">
        <v>2</v>
      </c>
      <c r="CG12" s="133">
        <v>1</v>
      </c>
      <c r="CH12" s="134">
        <f>IF(Q12=0,"",IF(CG12=0,"",(CG12/Q12)))</f>
        <v>0.090909090909091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4</v>
      </c>
      <c r="CQ12" s="141">
        <v>43100</v>
      </c>
      <c r="CR12" s="141">
        <v>26000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>
        <f>AC13</f>
        <v>1.5529411764706</v>
      </c>
      <c r="B13" s="189" t="s">
        <v>192</v>
      </c>
      <c r="C13" s="189" t="s">
        <v>175</v>
      </c>
      <c r="D13" s="189" t="s">
        <v>188</v>
      </c>
      <c r="E13" s="189" t="s">
        <v>193</v>
      </c>
      <c r="F13" s="189"/>
      <c r="G13" s="189" t="s">
        <v>61</v>
      </c>
      <c r="H13" s="89" t="s">
        <v>194</v>
      </c>
      <c r="I13" s="89" t="s">
        <v>195</v>
      </c>
      <c r="J13" s="89" t="s">
        <v>196</v>
      </c>
      <c r="K13" s="181">
        <v>85000</v>
      </c>
      <c r="L13" s="80">
        <v>0</v>
      </c>
      <c r="M13" s="80">
        <v>0</v>
      </c>
      <c r="N13" s="80">
        <v>23</v>
      </c>
      <c r="O13" s="91">
        <v>1</v>
      </c>
      <c r="P13" s="92">
        <v>0</v>
      </c>
      <c r="Q13" s="93">
        <f>O13+P13</f>
        <v>1</v>
      </c>
      <c r="R13" s="81">
        <f>IFERROR(Q13/N13,"-")</f>
        <v>0.043478260869565</v>
      </c>
      <c r="S13" s="80">
        <v>0</v>
      </c>
      <c r="T13" s="80">
        <v>1</v>
      </c>
      <c r="U13" s="81">
        <f>IFERROR(T13/(Q13),"-")</f>
        <v>1</v>
      </c>
      <c r="V13" s="82">
        <f>IFERROR(K13/SUM(Q13:Q14),"-")</f>
        <v>10625</v>
      </c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>
        <f>SUM(Y13:Y14)-SUM(K13:K14)</f>
        <v>47000</v>
      </c>
      <c r="AC13" s="85">
        <f>SUM(Y13:Y14)/SUM(K13:K14)</f>
        <v>1.5529411764706</v>
      </c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1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197</v>
      </c>
      <c r="C14" s="189" t="s">
        <v>175</v>
      </c>
      <c r="D14" s="189"/>
      <c r="E14" s="189"/>
      <c r="F14" s="189"/>
      <c r="G14" s="189" t="s">
        <v>66</v>
      </c>
      <c r="H14" s="89"/>
      <c r="I14" s="89"/>
      <c r="J14" s="89"/>
      <c r="K14" s="181"/>
      <c r="L14" s="80">
        <v>0</v>
      </c>
      <c r="M14" s="80">
        <v>0</v>
      </c>
      <c r="N14" s="80">
        <v>13</v>
      </c>
      <c r="O14" s="91">
        <v>7</v>
      </c>
      <c r="P14" s="92">
        <v>0</v>
      </c>
      <c r="Q14" s="93">
        <f>O14+P14</f>
        <v>7</v>
      </c>
      <c r="R14" s="81">
        <f>IFERROR(Q14/N14,"-")</f>
        <v>0.53846153846154</v>
      </c>
      <c r="S14" s="80">
        <v>1</v>
      </c>
      <c r="T14" s="80">
        <v>1</v>
      </c>
      <c r="U14" s="81">
        <f>IFERROR(T14/(Q14),"-")</f>
        <v>0.14285714285714</v>
      </c>
      <c r="V14" s="82"/>
      <c r="W14" s="83">
        <v>2</v>
      </c>
      <c r="X14" s="81">
        <f>IF(Q14=0,"-",W14/Q14)</f>
        <v>0.28571428571429</v>
      </c>
      <c r="Y14" s="186">
        <v>132000</v>
      </c>
      <c r="Z14" s="187">
        <f>IFERROR(Y14/Q14,"-")</f>
        <v>18857.142857143</v>
      </c>
      <c r="AA14" s="187">
        <f>IFERROR(Y14/W14,"-")</f>
        <v>66000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0.14285714285714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0.14285714285714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3</v>
      </c>
      <c r="BP14" s="120">
        <f>IF(Q14=0,"",IF(BO14=0,"",(BO14/Q14)))</f>
        <v>0.42857142857143</v>
      </c>
      <c r="BQ14" s="121">
        <v>2</v>
      </c>
      <c r="BR14" s="122">
        <f>IFERROR(BQ14/BO14,"-")</f>
        <v>0.66666666666667</v>
      </c>
      <c r="BS14" s="123">
        <v>132000</v>
      </c>
      <c r="BT14" s="124">
        <f>IFERROR(BS14/BO14,"-")</f>
        <v>44000</v>
      </c>
      <c r="BU14" s="125"/>
      <c r="BV14" s="125"/>
      <c r="BW14" s="125">
        <v>2</v>
      </c>
      <c r="BX14" s="126">
        <v>2</v>
      </c>
      <c r="BY14" s="127">
        <f>IF(Q14=0,"",IF(BX14=0,"",(BX14/Q14)))</f>
        <v>0.28571428571429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2</v>
      </c>
      <c r="CQ14" s="141">
        <v>132000</v>
      </c>
      <c r="CR14" s="141">
        <v>123000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>
        <f>AC15</f>
        <v>0.44</v>
      </c>
      <c r="B15" s="189" t="s">
        <v>198</v>
      </c>
      <c r="C15" s="189" t="s">
        <v>175</v>
      </c>
      <c r="D15" s="189" t="s">
        <v>188</v>
      </c>
      <c r="E15" s="189" t="s">
        <v>199</v>
      </c>
      <c r="F15" s="189"/>
      <c r="G15" s="189" t="s">
        <v>61</v>
      </c>
      <c r="H15" s="89" t="s">
        <v>200</v>
      </c>
      <c r="I15" s="89" t="s">
        <v>185</v>
      </c>
      <c r="J15" s="89" t="s">
        <v>196</v>
      </c>
      <c r="K15" s="181">
        <v>75000</v>
      </c>
      <c r="L15" s="80">
        <v>0</v>
      </c>
      <c r="M15" s="80">
        <v>0</v>
      </c>
      <c r="N15" s="80">
        <v>113</v>
      </c>
      <c r="O15" s="91">
        <v>18</v>
      </c>
      <c r="P15" s="92">
        <v>0</v>
      </c>
      <c r="Q15" s="93">
        <f>O15+P15</f>
        <v>18</v>
      </c>
      <c r="R15" s="81">
        <f>IFERROR(Q15/N15,"-")</f>
        <v>0.15929203539823</v>
      </c>
      <c r="S15" s="80">
        <v>2</v>
      </c>
      <c r="T15" s="80">
        <v>3</v>
      </c>
      <c r="U15" s="81">
        <f>IFERROR(T15/(Q15),"-")</f>
        <v>0.16666666666667</v>
      </c>
      <c r="V15" s="82">
        <f>IFERROR(K15/SUM(Q15:Q16),"-")</f>
        <v>2027.027027027</v>
      </c>
      <c r="W15" s="83">
        <v>3</v>
      </c>
      <c r="X15" s="81">
        <f>IF(Q15=0,"-",W15/Q15)</f>
        <v>0.16666666666667</v>
      </c>
      <c r="Y15" s="186">
        <v>25000</v>
      </c>
      <c r="Z15" s="187">
        <f>IFERROR(Y15/Q15,"-")</f>
        <v>1388.8888888889</v>
      </c>
      <c r="AA15" s="187">
        <f>IFERROR(Y15/W15,"-")</f>
        <v>8333.3333333333</v>
      </c>
      <c r="AB15" s="181">
        <f>SUM(Y15:Y16)-SUM(K15:K16)</f>
        <v>-42000</v>
      </c>
      <c r="AC15" s="85">
        <f>SUM(Y15:Y16)/SUM(K15:K16)</f>
        <v>0.44</v>
      </c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7</v>
      </c>
      <c r="BG15" s="113">
        <f>IF(Q15=0,"",IF(BF15=0,"",(BF15/Q15)))</f>
        <v>0.38888888888889</v>
      </c>
      <c r="BH15" s="112">
        <v>1</v>
      </c>
      <c r="BI15" s="114">
        <f>IFERROR(BH15/BF15,"-")</f>
        <v>0.14285714285714</v>
      </c>
      <c r="BJ15" s="115">
        <v>10000</v>
      </c>
      <c r="BK15" s="116">
        <f>IFERROR(BJ15/BF15,"-")</f>
        <v>1428.5714285714</v>
      </c>
      <c r="BL15" s="117"/>
      <c r="BM15" s="117">
        <v>1</v>
      </c>
      <c r="BN15" s="117"/>
      <c r="BO15" s="119">
        <v>8</v>
      </c>
      <c r="BP15" s="120">
        <f>IF(Q15=0,"",IF(BO15=0,"",(BO15/Q15)))</f>
        <v>0.44444444444444</v>
      </c>
      <c r="BQ15" s="121">
        <v>2</v>
      </c>
      <c r="BR15" s="122">
        <f>IFERROR(BQ15/BO15,"-")</f>
        <v>0.25</v>
      </c>
      <c r="BS15" s="123">
        <v>15000</v>
      </c>
      <c r="BT15" s="124">
        <f>IFERROR(BS15/BO15,"-")</f>
        <v>1875</v>
      </c>
      <c r="BU15" s="125">
        <v>1</v>
      </c>
      <c r="BV15" s="125">
        <v>1</v>
      </c>
      <c r="BW15" s="125"/>
      <c r="BX15" s="126">
        <v>3</v>
      </c>
      <c r="BY15" s="127">
        <f>IF(Q15=0,"",IF(BX15=0,"",(BX15/Q15)))</f>
        <v>0.16666666666667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3</v>
      </c>
      <c r="CQ15" s="141">
        <v>25000</v>
      </c>
      <c r="CR15" s="141">
        <v>10000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201</v>
      </c>
      <c r="C16" s="189" t="s">
        <v>175</v>
      </c>
      <c r="D16" s="189"/>
      <c r="E16" s="189"/>
      <c r="F16" s="189"/>
      <c r="G16" s="189" t="s">
        <v>66</v>
      </c>
      <c r="H16" s="89"/>
      <c r="I16" s="89"/>
      <c r="J16" s="89"/>
      <c r="K16" s="181"/>
      <c r="L16" s="80">
        <v>0</v>
      </c>
      <c r="M16" s="80">
        <v>0</v>
      </c>
      <c r="N16" s="80">
        <v>43</v>
      </c>
      <c r="O16" s="91">
        <v>19</v>
      </c>
      <c r="P16" s="92">
        <v>0</v>
      </c>
      <c r="Q16" s="93">
        <f>O16+P16</f>
        <v>19</v>
      </c>
      <c r="R16" s="81">
        <f>IFERROR(Q16/N16,"-")</f>
        <v>0.44186046511628</v>
      </c>
      <c r="S16" s="80">
        <v>2</v>
      </c>
      <c r="T16" s="80">
        <v>3</v>
      </c>
      <c r="U16" s="81">
        <f>IFERROR(T16/(Q16),"-")</f>
        <v>0.15789473684211</v>
      </c>
      <c r="V16" s="82"/>
      <c r="W16" s="83">
        <v>2</v>
      </c>
      <c r="X16" s="81">
        <f>IF(Q16=0,"-",W16/Q16)</f>
        <v>0.10526315789474</v>
      </c>
      <c r="Y16" s="186">
        <v>8000</v>
      </c>
      <c r="Z16" s="187">
        <f>IFERROR(Y16/Q16,"-")</f>
        <v>421.05263157895</v>
      </c>
      <c r="AA16" s="187">
        <f>IFERROR(Y16/W16,"-")</f>
        <v>4000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6</v>
      </c>
      <c r="BG16" s="113">
        <f>IF(Q16=0,"",IF(BF16=0,"",(BF16/Q16)))</f>
        <v>0.31578947368421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8</v>
      </c>
      <c r="BP16" s="120">
        <f>IF(Q16=0,"",IF(BO16=0,"",(BO16/Q16)))</f>
        <v>0.42105263157895</v>
      </c>
      <c r="BQ16" s="121">
        <v>1</v>
      </c>
      <c r="BR16" s="122">
        <f>IFERROR(BQ16/BO16,"-")</f>
        <v>0.125</v>
      </c>
      <c r="BS16" s="123">
        <v>5000</v>
      </c>
      <c r="BT16" s="124">
        <f>IFERROR(BS16/BO16,"-")</f>
        <v>625</v>
      </c>
      <c r="BU16" s="125">
        <v>1</v>
      </c>
      <c r="BV16" s="125"/>
      <c r="BW16" s="125"/>
      <c r="BX16" s="126">
        <v>2</v>
      </c>
      <c r="BY16" s="127">
        <f>IF(Q16=0,"",IF(BX16=0,"",(BX16/Q16)))</f>
        <v>0.10526315789474</v>
      </c>
      <c r="BZ16" s="128">
        <v>1</v>
      </c>
      <c r="CA16" s="129">
        <f>IFERROR(BZ16/BX16,"-")</f>
        <v>0.5</v>
      </c>
      <c r="CB16" s="130">
        <v>3000</v>
      </c>
      <c r="CC16" s="131">
        <f>IFERROR(CB16/BX16,"-")</f>
        <v>1500</v>
      </c>
      <c r="CD16" s="132">
        <v>1</v>
      </c>
      <c r="CE16" s="132"/>
      <c r="CF16" s="132"/>
      <c r="CG16" s="133">
        <v>3</v>
      </c>
      <c r="CH16" s="134">
        <f>IF(Q16=0,"",IF(CG16=0,"",(CG16/Q16)))</f>
        <v>0.15789473684211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2</v>
      </c>
      <c r="CQ16" s="141">
        <v>8000</v>
      </c>
      <c r="CR16" s="141">
        <v>5000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0</v>
      </c>
      <c r="B17" s="189" t="s">
        <v>202</v>
      </c>
      <c r="C17" s="189" t="s">
        <v>175</v>
      </c>
      <c r="D17" s="189" t="s">
        <v>203</v>
      </c>
      <c r="E17" s="189" t="s">
        <v>204</v>
      </c>
      <c r="F17" s="189"/>
      <c r="G17" s="189" t="s">
        <v>61</v>
      </c>
      <c r="H17" s="89" t="s">
        <v>205</v>
      </c>
      <c r="I17" s="89" t="s">
        <v>185</v>
      </c>
      <c r="J17" s="89" t="s">
        <v>155</v>
      </c>
      <c r="K17" s="181">
        <v>40000</v>
      </c>
      <c r="L17" s="80">
        <v>0</v>
      </c>
      <c r="M17" s="80">
        <v>0</v>
      </c>
      <c r="N17" s="80">
        <v>14</v>
      </c>
      <c r="O17" s="91">
        <v>3</v>
      </c>
      <c r="P17" s="92">
        <v>0</v>
      </c>
      <c r="Q17" s="93">
        <f>O17+P17</f>
        <v>3</v>
      </c>
      <c r="R17" s="81">
        <f>IFERROR(Q17/N17,"-")</f>
        <v>0.21428571428571</v>
      </c>
      <c r="S17" s="80">
        <v>0</v>
      </c>
      <c r="T17" s="80">
        <v>1</v>
      </c>
      <c r="U17" s="81">
        <f>IFERROR(T17/(Q17),"-")</f>
        <v>0.33333333333333</v>
      </c>
      <c r="V17" s="82">
        <f>IFERROR(K17/SUM(Q17:Q18),"-")</f>
        <v>5714.2857142857</v>
      </c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>
        <f>SUM(Y17:Y18)-SUM(K17:K18)</f>
        <v>-40000</v>
      </c>
      <c r="AC17" s="85">
        <f>SUM(Y17:Y18)/SUM(K17:K18)</f>
        <v>0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0.33333333333333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1</v>
      </c>
      <c r="AX17" s="107">
        <f>IF(Q17=0,"",IF(AW17=0,"",(AW17/Q17)))</f>
        <v>0.33333333333333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>
        <v>1</v>
      </c>
      <c r="BY17" s="127">
        <f>IF(Q17=0,"",IF(BX17=0,"",(BX17/Q17)))</f>
        <v>0.33333333333333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206</v>
      </c>
      <c r="C18" s="189" t="s">
        <v>175</v>
      </c>
      <c r="D18" s="189"/>
      <c r="E18" s="189"/>
      <c r="F18" s="189"/>
      <c r="G18" s="189" t="s">
        <v>66</v>
      </c>
      <c r="H18" s="89"/>
      <c r="I18" s="89"/>
      <c r="J18" s="89"/>
      <c r="K18" s="181"/>
      <c r="L18" s="80">
        <v>0</v>
      </c>
      <c r="M18" s="80">
        <v>0</v>
      </c>
      <c r="N18" s="80">
        <v>8</v>
      </c>
      <c r="O18" s="91">
        <v>4</v>
      </c>
      <c r="P18" s="92">
        <v>0</v>
      </c>
      <c r="Q18" s="93">
        <f>O18+P18</f>
        <v>4</v>
      </c>
      <c r="R18" s="81">
        <f>IFERROR(Q18/N18,"-")</f>
        <v>0.5</v>
      </c>
      <c r="S18" s="80">
        <v>0</v>
      </c>
      <c r="T18" s="80">
        <v>1</v>
      </c>
      <c r="U18" s="81">
        <f>IFERROR(T18/(Q18),"-")</f>
        <v>0.25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>
        <v>1</v>
      </c>
      <c r="AF18" s="95">
        <f>IF(Q18=0,"",IF(AE18=0,"",(AE18/Q18)))</f>
        <v>0.25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0.25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1</v>
      </c>
      <c r="BP18" s="120">
        <f>IF(Q18=0,"",IF(BO18=0,"",(BO18/Q18)))</f>
        <v>0.25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1</v>
      </c>
      <c r="BY18" s="127">
        <f>IF(Q18=0,"",IF(BX18=0,"",(BX18/Q18)))</f>
        <v>0.25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30"/>
      <c r="B19" s="86"/>
      <c r="C19" s="86"/>
      <c r="D19" s="87"/>
      <c r="E19" s="87"/>
      <c r="F19" s="87"/>
      <c r="G19" s="88"/>
      <c r="H19" s="89"/>
      <c r="I19" s="89"/>
      <c r="J19" s="89"/>
      <c r="K19" s="182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8"/>
      <c r="Z19" s="188"/>
      <c r="AA19" s="188"/>
      <c r="AB19" s="188"/>
      <c r="AC19" s="33"/>
      <c r="AD19" s="58"/>
      <c r="AE19" s="62"/>
      <c r="AF19" s="63"/>
      <c r="AG19" s="62"/>
      <c r="AH19" s="66"/>
      <c r="AI19" s="67"/>
      <c r="AJ19" s="68"/>
      <c r="AK19" s="69"/>
      <c r="AL19" s="69"/>
      <c r="AM19" s="69"/>
      <c r="AN19" s="62"/>
      <c r="AO19" s="63"/>
      <c r="AP19" s="62"/>
      <c r="AQ19" s="66"/>
      <c r="AR19" s="67"/>
      <c r="AS19" s="68"/>
      <c r="AT19" s="69"/>
      <c r="AU19" s="69"/>
      <c r="AV19" s="69"/>
      <c r="AW19" s="62"/>
      <c r="AX19" s="63"/>
      <c r="AY19" s="62"/>
      <c r="AZ19" s="66"/>
      <c r="BA19" s="67"/>
      <c r="BB19" s="68"/>
      <c r="BC19" s="69"/>
      <c r="BD19" s="69"/>
      <c r="BE19" s="69"/>
      <c r="BF19" s="62"/>
      <c r="BG19" s="63"/>
      <c r="BH19" s="62"/>
      <c r="BI19" s="66"/>
      <c r="BJ19" s="67"/>
      <c r="BK19" s="68"/>
      <c r="BL19" s="69"/>
      <c r="BM19" s="69"/>
      <c r="BN19" s="69"/>
      <c r="BO19" s="64"/>
      <c r="BP19" s="65"/>
      <c r="BQ19" s="62"/>
      <c r="BR19" s="66"/>
      <c r="BS19" s="67"/>
      <c r="BT19" s="68"/>
      <c r="BU19" s="69"/>
      <c r="BV19" s="69"/>
      <c r="BW19" s="69"/>
      <c r="BX19" s="64"/>
      <c r="BY19" s="65"/>
      <c r="BZ19" s="62"/>
      <c r="CA19" s="66"/>
      <c r="CB19" s="67"/>
      <c r="CC19" s="68"/>
      <c r="CD19" s="69"/>
      <c r="CE19" s="69"/>
      <c r="CF19" s="69"/>
      <c r="CG19" s="64"/>
      <c r="CH19" s="65"/>
      <c r="CI19" s="62"/>
      <c r="CJ19" s="66"/>
      <c r="CK19" s="67"/>
      <c r="CL19" s="68"/>
      <c r="CM19" s="69"/>
      <c r="CN19" s="69"/>
      <c r="CO19" s="69"/>
      <c r="CP19" s="70"/>
      <c r="CQ19" s="67"/>
      <c r="CR19" s="67"/>
      <c r="CS19" s="67"/>
      <c r="CT19" s="71"/>
    </row>
    <row r="20" spans="1:99">
      <c r="A20" s="30"/>
      <c r="B20" s="37"/>
      <c r="C20" s="37"/>
      <c r="D20" s="21"/>
      <c r="E20" s="21"/>
      <c r="F20" s="21"/>
      <c r="G20" s="22"/>
      <c r="H20" s="36"/>
      <c r="I20" s="36"/>
      <c r="J20" s="74"/>
      <c r="K20" s="183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8"/>
      <c r="Z20" s="188"/>
      <c r="AA20" s="188"/>
      <c r="AB20" s="188"/>
      <c r="AC20" s="33"/>
      <c r="AD20" s="60"/>
      <c r="AE20" s="62"/>
      <c r="AF20" s="63"/>
      <c r="AG20" s="62"/>
      <c r="AH20" s="66"/>
      <c r="AI20" s="67"/>
      <c r="AJ20" s="68"/>
      <c r="AK20" s="69"/>
      <c r="AL20" s="69"/>
      <c r="AM20" s="69"/>
      <c r="AN20" s="62"/>
      <c r="AO20" s="63"/>
      <c r="AP20" s="62"/>
      <c r="AQ20" s="66"/>
      <c r="AR20" s="67"/>
      <c r="AS20" s="68"/>
      <c r="AT20" s="69"/>
      <c r="AU20" s="69"/>
      <c r="AV20" s="69"/>
      <c r="AW20" s="62"/>
      <c r="AX20" s="63"/>
      <c r="AY20" s="62"/>
      <c r="AZ20" s="66"/>
      <c r="BA20" s="67"/>
      <c r="BB20" s="68"/>
      <c r="BC20" s="69"/>
      <c r="BD20" s="69"/>
      <c r="BE20" s="69"/>
      <c r="BF20" s="62"/>
      <c r="BG20" s="63"/>
      <c r="BH20" s="62"/>
      <c r="BI20" s="66"/>
      <c r="BJ20" s="67"/>
      <c r="BK20" s="68"/>
      <c r="BL20" s="69"/>
      <c r="BM20" s="69"/>
      <c r="BN20" s="69"/>
      <c r="BO20" s="64"/>
      <c r="BP20" s="65"/>
      <c r="BQ20" s="62"/>
      <c r="BR20" s="66"/>
      <c r="BS20" s="67"/>
      <c r="BT20" s="68"/>
      <c r="BU20" s="69"/>
      <c r="BV20" s="69"/>
      <c r="BW20" s="69"/>
      <c r="BX20" s="64"/>
      <c r="BY20" s="65"/>
      <c r="BZ20" s="62"/>
      <c r="CA20" s="66"/>
      <c r="CB20" s="67"/>
      <c r="CC20" s="68"/>
      <c r="CD20" s="69"/>
      <c r="CE20" s="69"/>
      <c r="CF20" s="69"/>
      <c r="CG20" s="64"/>
      <c r="CH20" s="65"/>
      <c r="CI20" s="62"/>
      <c r="CJ20" s="66"/>
      <c r="CK20" s="67"/>
      <c r="CL20" s="68"/>
      <c r="CM20" s="69"/>
      <c r="CN20" s="69"/>
      <c r="CO20" s="69"/>
      <c r="CP20" s="70"/>
      <c r="CQ20" s="67"/>
      <c r="CR20" s="67"/>
      <c r="CS20" s="67"/>
      <c r="CT20" s="71"/>
    </row>
    <row r="21" spans="1:99">
      <c r="A21" s="19">
        <f>AC21</f>
        <v>1.974693877551</v>
      </c>
      <c r="B21" s="39"/>
      <c r="C21" s="39"/>
      <c r="D21" s="39"/>
      <c r="E21" s="39"/>
      <c r="F21" s="39"/>
      <c r="G21" s="39"/>
      <c r="H21" s="40" t="s">
        <v>207</v>
      </c>
      <c r="I21" s="40"/>
      <c r="J21" s="40"/>
      <c r="K21" s="184">
        <f>SUM(K6:K20)</f>
        <v>490000</v>
      </c>
      <c r="L21" s="41">
        <f>SUM(L6:L20)</f>
        <v>0</v>
      </c>
      <c r="M21" s="41">
        <f>SUM(M6:M20)</f>
        <v>0</v>
      </c>
      <c r="N21" s="41">
        <f>SUM(N6:N20)</f>
        <v>497</v>
      </c>
      <c r="O21" s="41">
        <f>SUM(O6:O20)</f>
        <v>117</v>
      </c>
      <c r="P21" s="41">
        <f>SUM(P6:P20)</f>
        <v>1</v>
      </c>
      <c r="Q21" s="41">
        <f>SUM(Q6:Q20)</f>
        <v>118</v>
      </c>
      <c r="R21" s="42">
        <f>IFERROR(Q21/N21,"-")</f>
        <v>0.2374245472837</v>
      </c>
      <c r="S21" s="77">
        <f>SUM(S6:S20)</f>
        <v>12</v>
      </c>
      <c r="T21" s="77">
        <f>SUM(T6:T20)</f>
        <v>21</v>
      </c>
      <c r="U21" s="42">
        <f>IFERROR(S21/Q21,"-")</f>
        <v>0.10169491525424</v>
      </c>
      <c r="V21" s="43">
        <f>IFERROR(K21/Q21,"-")</f>
        <v>4152.5423728814</v>
      </c>
      <c r="W21" s="44">
        <f>SUM(W6:W20)</f>
        <v>20</v>
      </c>
      <c r="X21" s="42">
        <f>IFERROR(W21/Q21,"-")</f>
        <v>0.16949152542373</v>
      </c>
      <c r="Y21" s="184">
        <f>SUM(Y6:Y20)</f>
        <v>967600</v>
      </c>
      <c r="Z21" s="184">
        <f>IFERROR(Y21/Q21,"-")</f>
        <v>8200</v>
      </c>
      <c r="AA21" s="184">
        <f>IFERROR(Y21/W21,"-")</f>
        <v>48380</v>
      </c>
      <c r="AB21" s="184">
        <f>Y21-K21</f>
        <v>477600</v>
      </c>
      <c r="AC21" s="46">
        <f>Y21/K21</f>
        <v>1.974693877551</v>
      </c>
      <c r="AD21" s="59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8"/>
    <mergeCell ref="K8:K8"/>
    <mergeCell ref="V8:V8"/>
    <mergeCell ref="AB8:AB8"/>
    <mergeCell ref="AC8:AC8"/>
    <mergeCell ref="A9:A10"/>
    <mergeCell ref="K9:K10"/>
    <mergeCell ref="V9:V10"/>
    <mergeCell ref="AB9:AB10"/>
    <mergeCell ref="AC9:AC10"/>
    <mergeCell ref="A11:A12"/>
    <mergeCell ref="K11:K12"/>
    <mergeCell ref="V11:V12"/>
    <mergeCell ref="AB11:AB12"/>
    <mergeCell ref="AC11:AC12"/>
    <mergeCell ref="A13:A14"/>
    <mergeCell ref="K13:K14"/>
    <mergeCell ref="V13:V14"/>
    <mergeCell ref="AB13:AB14"/>
    <mergeCell ref="AC13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4.2875</v>
      </c>
      <c r="B6" s="189" t="s">
        <v>209</v>
      </c>
      <c r="C6" s="189" t="s">
        <v>175</v>
      </c>
      <c r="D6" s="189" t="s">
        <v>188</v>
      </c>
      <c r="E6" s="189" t="s">
        <v>210</v>
      </c>
      <c r="F6" s="189" t="s">
        <v>211</v>
      </c>
      <c r="G6" s="189" t="s">
        <v>212</v>
      </c>
      <c r="H6" s="89" t="s">
        <v>213</v>
      </c>
      <c r="I6" s="89" t="s">
        <v>214</v>
      </c>
      <c r="J6" s="89" t="s">
        <v>215</v>
      </c>
      <c r="K6" s="181">
        <v>80000</v>
      </c>
      <c r="L6" s="80">
        <v>0</v>
      </c>
      <c r="M6" s="80">
        <v>0</v>
      </c>
      <c r="N6" s="80">
        <v>22</v>
      </c>
      <c r="O6" s="91">
        <v>4</v>
      </c>
      <c r="P6" s="92">
        <v>0</v>
      </c>
      <c r="Q6" s="93">
        <f>O6+P6</f>
        <v>4</v>
      </c>
      <c r="R6" s="81">
        <f>IFERROR(Q6/N6,"-")</f>
        <v>0.18181818181818</v>
      </c>
      <c r="S6" s="80">
        <v>1</v>
      </c>
      <c r="T6" s="80">
        <v>0</v>
      </c>
      <c r="U6" s="81">
        <f>IFERROR(T6/(Q6),"-")</f>
        <v>0</v>
      </c>
      <c r="V6" s="82">
        <f>IFERROR(K6/SUM(Q6:Q7),"-")</f>
        <v>1000</v>
      </c>
      <c r="W6" s="83">
        <v>1</v>
      </c>
      <c r="X6" s="81">
        <f>IF(Q6=0,"-",W6/Q6)</f>
        <v>0.25</v>
      </c>
      <c r="Y6" s="186">
        <v>210000</v>
      </c>
      <c r="Z6" s="187">
        <f>IFERROR(Y6/Q6,"-")</f>
        <v>52500</v>
      </c>
      <c r="AA6" s="187">
        <f>IFERROR(Y6/W6,"-")</f>
        <v>210000</v>
      </c>
      <c r="AB6" s="181">
        <f>SUM(Y6:Y7)-SUM(K6:K7)</f>
        <v>263000</v>
      </c>
      <c r="AC6" s="85">
        <f>SUM(Y6:Y7)/SUM(K6:K7)</f>
        <v>4.2875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0.25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0.25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0.25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0.25</v>
      </c>
      <c r="BZ6" s="128">
        <v>1</v>
      </c>
      <c r="CA6" s="129">
        <f>IFERROR(BZ6/BX6,"-")</f>
        <v>1</v>
      </c>
      <c r="CB6" s="130">
        <v>210000</v>
      </c>
      <c r="CC6" s="131">
        <f>IFERROR(CB6/BX6,"-")</f>
        <v>210000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210000</v>
      </c>
      <c r="CR6" s="141">
        <v>210000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216</v>
      </c>
      <c r="C7" s="189" t="s">
        <v>175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164</v>
      </c>
      <c r="O7" s="91">
        <v>74</v>
      </c>
      <c r="P7" s="92">
        <v>2</v>
      </c>
      <c r="Q7" s="93">
        <f>O7+P7</f>
        <v>76</v>
      </c>
      <c r="R7" s="81">
        <f>IFERROR(Q7/N7,"-")</f>
        <v>0.46341463414634</v>
      </c>
      <c r="S7" s="80">
        <v>5</v>
      </c>
      <c r="T7" s="80">
        <v>14</v>
      </c>
      <c r="U7" s="81">
        <f>IFERROR(T7/(Q7),"-")</f>
        <v>0.18421052631579</v>
      </c>
      <c r="V7" s="82"/>
      <c r="W7" s="83">
        <v>2</v>
      </c>
      <c r="X7" s="81">
        <f>IF(Q7=0,"-",W7/Q7)</f>
        <v>0.026315789473684</v>
      </c>
      <c r="Y7" s="186">
        <v>133000</v>
      </c>
      <c r="Z7" s="187">
        <f>IFERROR(Y7/Q7,"-")</f>
        <v>1750</v>
      </c>
      <c r="AA7" s="187">
        <f>IFERROR(Y7/W7,"-")</f>
        <v>66500</v>
      </c>
      <c r="AB7" s="181"/>
      <c r="AC7" s="85"/>
      <c r="AD7" s="78"/>
      <c r="AE7" s="94">
        <v>1</v>
      </c>
      <c r="AF7" s="95">
        <f>IF(Q7=0,"",IF(AE7=0,"",(AE7/Q7)))</f>
        <v>0.013157894736842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13</v>
      </c>
      <c r="AO7" s="101">
        <f>IF(Q7=0,"",IF(AN7=0,"",(AN7/Q7)))</f>
        <v>0.17105263157895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12</v>
      </c>
      <c r="AX7" s="107">
        <f>IF(Q7=0,"",IF(AW7=0,"",(AW7/Q7)))</f>
        <v>0.15789473684211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11</v>
      </c>
      <c r="BG7" s="113">
        <f>IF(Q7=0,"",IF(BF7=0,"",(BF7/Q7)))</f>
        <v>0.14473684210526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23</v>
      </c>
      <c r="BP7" s="120">
        <f>IF(Q7=0,"",IF(BO7=0,"",(BO7/Q7)))</f>
        <v>0.30263157894737</v>
      </c>
      <c r="BQ7" s="121">
        <v>2</v>
      </c>
      <c r="BR7" s="122">
        <f>IFERROR(BQ7/BO7,"-")</f>
        <v>0.08695652173913</v>
      </c>
      <c r="BS7" s="123">
        <v>133000</v>
      </c>
      <c r="BT7" s="124">
        <f>IFERROR(BS7/BO7,"-")</f>
        <v>5782.6086956522</v>
      </c>
      <c r="BU7" s="125"/>
      <c r="BV7" s="125"/>
      <c r="BW7" s="125">
        <v>2</v>
      </c>
      <c r="BX7" s="126">
        <v>12</v>
      </c>
      <c r="BY7" s="127">
        <f>IF(Q7=0,"",IF(BX7=0,"",(BX7/Q7)))</f>
        <v>0.15789473684211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4</v>
      </c>
      <c r="CH7" s="134">
        <f>IF(Q7=0,"",IF(CG7=0,"",(CG7/Q7)))</f>
        <v>0.052631578947368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2</v>
      </c>
      <c r="CQ7" s="141">
        <v>133000</v>
      </c>
      <c r="CR7" s="141">
        <v>111000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4.2875</v>
      </c>
      <c r="B10" s="39"/>
      <c r="C10" s="39"/>
      <c r="D10" s="39"/>
      <c r="E10" s="39"/>
      <c r="F10" s="39"/>
      <c r="G10" s="39"/>
      <c r="H10" s="40" t="s">
        <v>217</v>
      </c>
      <c r="I10" s="40"/>
      <c r="J10" s="40"/>
      <c r="K10" s="184">
        <f>SUM(K6:K9)</f>
        <v>80000</v>
      </c>
      <c r="L10" s="41">
        <f>SUM(L6:L9)</f>
        <v>0</v>
      </c>
      <c r="M10" s="41">
        <f>SUM(M6:M9)</f>
        <v>0</v>
      </c>
      <c r="N10" s="41">
        <f>SUM(N6:N9)</f>
        <v>186</v>
      </c>
      <c r="O10" s="41">
        <f>SUM(O6:O9)</f>
        <v>78</v>
      </c>
      <c r="P10" s="41">
        <f>SUM(P6:P9)</f>
        <v>2</v>
      </c>
      <c r="Q10" s="41">
        <f>SUM(Q6:Q9)</f>
        <v>80</v>
      </c>
      <c r="R10" s="42">
        <f>IFERROR(Q10/N10,"-")</f>
        <v>0.43010752688172</v>
      </c>
      <c r="S10" s="77">
        <f>SUM(S6:S9)</f>
        <v>6</v>
      </c>
      <c r="T10" s="77">
        <f>SUM(T6:T9)</f>
        <v>14</v>
      </c>
      <c r="U10" s="42">
        <f>IFERROR(S10/Q10,"-")</f>
        <v>0.075</v>
      </c>
      <c r="V10" s="43">
        <f>IFERROR(K10/Q10,"-")</f>
        <v>1000</v>
      </c>
      <c r="W10" s="44">
        <f>SUM(W6:W9)</f>
        <v>3</v>
      </c>
      <c r="X10" s="42">
        <f>IFERROR(W10/Q10,"-")</f>
        <v>0.0375</v>
      </c>
      <c r="Y10" s="184">
        <f>SUM(Y6:Y9)</f>
        <v>343000</v>
      </c>
      <c r="Z10" s="184">
        <f>IFERROR(Y10/Q10,"-")</f>
        <v>4287.5</v>
      </c>
      <c r="AA10" s="184">
        <f>IFERROR(Y10/W10,"-")</f>
        <v>114333.33333333</v>
      </c>
      <c r="AB10" s="184">
        <f>Y10-K10</f>
        <v>263000</v>
      </c>
      <c r="AC10" s="46">
        <f>Y10/K10</f>
        <v>4.2875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218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219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220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221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222</v>
      </c>
      <c r="C6" s="189" t="s">
        <v>223</v>
      </c>
      <c r="D6" s="189" t="s">
        <v>224</v>
      </c>
      <c r="E6" s="189" t="s">
        <v>225</v>
      </c>
      <c r="F6" s="89" t="s">
        <v>226</v>
      </c>
      <c r="G6" s="89" t="s">
        <v>227</v>
      </c>
      <c r="H6" s="181">
        <v>0</v>
      </c>
      <c r="I6" s="84">
        <v>3000</v>
      </c>
      <c r="J6" s="80">
        <v>0</v>
      </c>
      <c r="K6" s="80">
        <v>0</v>
      </c>
      <c r="L6" s="80">
        <v>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228</v>
      </c>
      <c r="C7" s="189" t="s">
        <v>223</v>
      </c>
      <c r="D7" s="189" t="s">
        <v>229</v>
      </c>
      <c r="E7" s="189">
        <v>25</v>
      </c>
      <c r="F7" s="89" t="s">
        <v>230</v>
      </c>
      <c r="G7" s="89" t="s">
        <v>227</v>
      </c>
      <c r="H7" s="181">
        <v>0</v>
      </c>
      <c r="I7" s="84">
        <v>2800</v>
      </c>
      <c r="J7" s="80">
        <v>0</v>
      </c>
      <c r="K7" s="80">
        <v>0</v>
      </c>
      <c r="L7" s="80">
        <v>1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3.7792207792208</v>
      </c>
      <c r="B8" s="189" t="s">
        <v>231</v>
      </c>
      <c r="C8" s="189" t="s">
        <v>232</v>
      </c>
      <c r="D8" s="189" t="s">
        <v>224</v>
      </c>
      <c r="E8" s="189" t="s">
        <v>68</v>
      </c>
      <c r="F8" s="89" t="s">
        <v>233</v>
      </c>
      <c r="G8" s="89" t="s">
        <v>227</v>
      </c>
      <c r="H8" s="181">
        <v>462000</v>
      </c>
      <c r="I8" s="84">
        <v>1500</v>
      </c>
      <c r="J8" s="80">
        <v>0</v>
      </c>
      <c r="K8" s="80">
        <v>0</v>
      </c>
      <c r="L8" s="80">
        <v>1834</v>
      </c>
      <c r="M8" s="93">
        <v>308</v>
      </c>
      <c r="N8" s="144">
        <v>281</v>
      </c>
      <c r="O8" s="81">
        <f>IFERROR(M8/L8,"-")</f>
        <v>0.16793893129771</v>
      </c>
      <c r="P8" s="80">
        <v>10</v>
      </c>
      <c r="Q8" s="80">
        <v>157</v>
      </c>
      <c r="R8" s="81">
        <f>IFERROR(P8/M8,"-")</f>
        <v>0.032467532467532</v>
      </c>
      <c r="S8" s="82">
        <f>IFERROR(H8/SUM(M8:M8),"-")</f>
        <v>1500</v>
      </c>
      <c r="T8" s="83">
        <v>42</v>
      </c>
      <c r="U8" s="81">
        <f>IF(M8=0,"-",T8/M8)</f>
        <v>0.13636363636364</v>
      </c>
      <c r="V8" s="186">
        <v>1746000</v>
      </c>
      <c r="W8" s="187">
        <f>IFERROR(V8/M8,"-")</f>
        <v>5668.8311688312</v>
      </c>
      <c r="X8" s="187">
        <f>IFERROR(V8/T8,"-")</f>
        <v>41571.428571429</v>
      </c>
      <c r="Y8" s="181">
        <f>SUM(V8:V8)-SUM(H8:H8)</f>
        <v>1284000</v>
      </c>
      <c r="Z8" s="85">
        <f>SUM(V8:V8)/SUM(H8:H8)</f>
        <v>3.7792207792208</v>
      </c>
      <c r="AA8" s="78"/>
      <c r="AB8" s="94">
        <v>27</v>
      </c>
      <c r="AC8" s="95">
        <f>IF(M8=0,"",IF(AB8=0,"",(AB8/M8)))</f>
        <v>0.087662337662338</v>
      </c>
      <c r="AD8" s="94"/>
      <c r="AE8" s="96">
        <f>IFERROR(AD8/AB8,"-")</f>
        <v>0</v>
      </c>
      <c r="AF8" s="97"/>
      <c r="AG8" s="98">
        <f>IFERROR(AF8/AB8,"-")</f>
        <v>0</v>
      </c>
      <c r="AH8" s="99"/>
      <c r="AI8" s="99"/>
      <c r="AJ8" s="99"/>
      <c r="AK8" s="100">
        <v>31</v>
      </c>
      <c r="AL8" s="101">
        <f>IF(M8=0,"",IF(AK8=0,"",(AK8/M8)))</f>
        <v>0.10064935064935</v>
      </c>
      <c r="AM8" s="100">
        <v>1</v>
      </c>
      <c r="AN8" s="102">
        <f>IFERROR(AM8/AK8,"-")</f>
        <v>0.032258064516129</v>
      </c>
      <c r="AO8" s="103">
        <v>6000</v>
      </c>
      <c r="AP8" s="104">
        <f>IFERROR(AO8/AK8,"-")</f>
        <v>193.54838709677</v>
      </c>
      <c r="AQ8" s="105"/>
      <c r="AR8" s="105">
        <v>1</v>
      </c>
      <c r="AS8" s="105"/>
      <c r="AT8" s="106">
        <v>23</v>
      </c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104</v>
      </c>
      <c r="BD8" s="113">
        <f>IF(M8=0,"",IF(BC8=0,"",(BC8/M8)))</f>
        <v>0.33766233766234</v>
      </c>
      <c r="BE8" s="112">
        <v>11</v>
      </c>
      <c r="BF8" s="114">
        <f>IFERROR(BE8/BC8,"-")</f>
        <v>0.10576923076923</v>
      </c>
      <c r="BG8" s="115">
        <v>362000</v>
      </c>
      <c r="BH8" s="116">
        <f>IFERROR(BG8/BC8,"-")</f>
        <v>3480.7692307692</v>
      </c>
      <c r="BI8" s="117">
        <v>3</v>
      </c>
      <c r="BJ8" s="117">
        <v>4</v>
      </c>
      <c r="BK8" s="117">
        <v>82</v>
      </c>
      <c r="BL8" s="119"/>
      <c r="BM8" s="120">
        <f>IF(M8=0,"",IF(BK8=0,"",(BK8/M8)))</f>
        <v>0.26623376623377</v>
      </c>
      <c r="BN8" s="121">
        <v>20</v>
      </c>
      <c r="BO8" s="122">
        <f>IFERROR(BN8/BK8,"-")</f>
        <v>0.24390243902439</v>
      </c>
      <c r="BP8" s="123">
        <v>1046000</v>
      </c>
      <c r="BQ8" s="124">
        <f>IFERROR(BP8/BK8,"-")</f>
        <v>12756.097560976</v>
      </c>
      <c r="BR8" s="125">
        <v>6</v>
      </c>
      <c r="BS8" s="125">
        <v>9</v>
      </c>
      <c r="BT8" s="125">
        <v>5</v>
      </c>
      <c r="BU8" s="126">
        <v>38</v>
      </c>
      <c r="BV8" s="127">
        <f>IF(M8=0,"",IF(BU8=0,"",(BU8/M8)))</f>
        <v>0.12337662337662</v>
      </c>
      <c r="BW8" s="128">
        <v>8</v>
      </c>
      <c r="BX8" s="129">
        <f>IFERROR(BW8/BU8,"-")</f>
        <v>0.21052631578947</v>
      </c>
      <c r="BY8" s="130">
        <v>133000</v>
      </c>
      <c r="BZ8" s="131">
        <f>IFERROR(BY8/BU8,"-")</f>
        <v>3500</v>
      </c>
      <c r="CA8" s="132">
        <v>1</v>
      </c>
      <c r="CB8" s="132">
        <v>3</v>
      </c>
      <c r="CC8" s="132">
        <v>4</v>
      </c>
      <c r="CD8" s="133">
        <v>3</v>
      </c>
      <c r="CE8" s="134">
        <f>IF(M8=0,"",IF(CD8=0,"",(CD8/M8)))</f>
        <v>0.0097402597402597</v>
      </c>
      <c r="CF8" s="135">
        <v>2</v>
      </c>
      <c r="CG8" s="136">
        <f>IFERROR(CF8/CD8,"-")</f>
        <v>0.66666666666667</v>
      </c>
      <c r="CH8" s="137">
        <v>199000</v>
      </c>
      <c r="CI8" s="138">
        <f>IFERROR(CH8/CD8,"-")</f>
        <v>66333.333333333</v>
      </c>
      <c r="CJ8" s="139"/>
      <c r="CK8" s="139">
        <v>1</v>
      </c>
      <c r="CL8" s="139">
        <v>1</v>
      </c>
      <c r="CM8" s="140">
        <v>42</v>
      </c>
      <c r="CN8" s="141">
        <v>1746000</v>
      </c>
      <c r="CO8" s="141">
        <v>553000</v>
      </c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234</v>
      </c>
      <c r="C9" s="189" t="s">
        <v>235</v>
      </c>
      <c r="D9" s="189"/>
      <c r="E9" s="189" t="s">
        <v>236</v>
      </c>
      <c r="F9" s="89" t="s">
        <v>237</v>
      </c>
      <c r="G9" s="89" t="s">
        <v>227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12</v>
      </c>
      <c r="N9" s="144">
        <v>12</v>
      </c>
      <c r="O9" s="81" t="str">
        <f>IFERROR(M9/L9,"-")</f>
        <v>-</v>
      </c>
      <c r="P9" s="80">
        <v>1</v>
      </c>
      <c r="Q9" s="80">
        <v>5</v>
      </c>
      <c r="R9" s="81">
        <f>IFERROR(P9/M9,"-")</f>
        <v>0.083333333333333</v>
      </c>
      <c r="S9" s="82">
        <f>IFERROR(H9/SUM(M9:M9),"-")</f>
        <v>0</v>
      </c>
      <c r="T9" s="83">
        <v>5</v>
      </c>
      <c r="U9" s="81">
        <f>IF(M9=0,"-",T9/M9)</f>
        <v>0.41666666666667</v>
      </c>
      <c r="V9" s="186">
        <v>128000</v>
      </c>
      <c r="W9" s="187">
        <f>IFERROR(V9/M9,"-")</f>
        <v>10666.666666667</v>
      </c>
      <c r="X9" s="187">
        <f>IFERROR(V9/T9,"-")</f>
        <v>25600</v>
      </c>
      <c r="Y9" s="181">
        <f>SUM(V9:V9)-SUM(H9:H9)</f>
        <v>128000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>
        <f>IF(M9=0,"",IF(AK9=0,"",(AK9/M9)))</f>
        <v>0</v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2</v>
      </c>
      <c r="BD9" s="113">
        <f>IF(M9=0,"",IF(BC9=0,"",(BC9/M9)))</f>
        <v>0.16666666666667</v>
      </c>
      <c r="BE9" s="112"/>
      <c r="BF9" s="114">
        <f>IFERROR(BE9/BC9,"-")</f>
        <v>0</v>
      </c>
      <c r="BG9" s="115"/>
      <c r="BH9" s="116">
        <f>IFERROR(BG9/BC9,"-")</f>
        <v>0</v>
      </c>
      <c r="BI9" s="117"/>
      <c r="BJ9" s="117"/>
      <c r="BK9" s="117">
        <v>2</v>
      </c>
      <c r="BL9" s="119"/>
      <c r="BM9" s="120">
        <f>IF(M9=0,"",IF(BK9=0,"",(BK9/M9)))</f>
        <v>0.16666666666667</v>
      </c>
      <c r="BN9" s="121">
        <v>1</v>
      </c>
      <c r="BO9" s="122">
        <f>IFERROR(BN9/BK9,"-")</f>
        <v>0.5</v>
      </c>
      <c r="BP9" s="123">
        <v>55000</v>
      </c>
      <c r="BQ9" s="124">
        <f>IFERROR(BP9/BK9,"-")</f>
        <v>27500</v>
      </c>
      <c r="BR9" s="125"/>
      <c r="BS9" s="125">
        <v>1</v>
      </c>
      <c r="BT9" s="125"/>
      <c r="BU9" s="126">
        <v>7</v>
      </c>
      <c r="BV9" s="127">
        <f>IF(M9=0,"",IF(BU9=0,"",(BU9/M9)))</f>
        <v>0.58333333333333</v>
      </c>
      <c r="BW9" s="128">
        <v>4</v>
      </c>
      <c r="BX9" s="129">
        <f>IFERROR(BW9/BU9,"-")</f>
        <v>0.57142857142857</v>
      </c>
      <c r="BY9" s="130">
        <v>73000</v>
      </c>
      <c r="BZ9" s="131">
        <f>IFERROR(BY9/BU9,"-")</f>
        <v>10428.571428571</v>
      </c>
      <c r="CA9" s="132">
        <v>1</v>
      </c>
      <c r="CB9" s="132"/>
      <c r="CC9" s="132">
        <v>3</v>
      </c>
      <c r="CD9" s="133">
        <v>1</v>
      </c>
      <c r="CE9" s="134">
        <f>IF(M9=0,"",IF(CD9=0,"",(CD9/M9)))</f>
        <v>0.083333333333333</v>
      </c>
      <c r="CF9" s="135"/>
      <c r="CG9" s="136">
        <f>IFERROR(CF9/CD9,"-")</f>
        <v>0</v>
      </c>
      <c r="CH9" s="137"/>
      <c r="CI9" s="138">
        <f>IFERROR(CH9/CD9,"-")</f>
        <v>0</v>
      </c>
      <c r="CJ9" s="139"/>
      <c r="CK9" s="139"/>
      <c r="CL9" s="139"/>
      <c r="CM9" s="140">
        <v>5</v>
      </c>
      <c r="CN9" s="141">
        <v>128000</v>
      </c>
      <c r="CO9" s="141">
        <v>55000</v>
      </c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238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1838</v>
      </c>
      <c r="M12" s="41">
        <f>SUM(M6:M11)</f>
        <v>320</v>
      </c>
      <c r="N12" s="41">
        <f>SUM(N6:N11)</f>
        <v>293</v>
      </c>
      <c r="O12" s="42">
        <f>IFERROR(M12/L12,"-")</f>
        <v>0.17410228509249</v>
      </c>
      <c r="P12" s="77">
        <f>SUM(P6:P11)</f>
        <v>11</v>
      </c>
      <c r="Q12" s="77">
        <f>SUM(Q6:Q11)</f>
        <v>162</v>
      </c>
      <c r="R12" s="42">
        <f>IFERROR(P12/M12,"-")</f>
        <v>0.034375</v>
      </c>
      <c r="S12" s="43">
        <f>IFERROR(H12/M12,"-")</f>
        <v>0</v>
      </c>
      <c r="T12" s="44">
        <f>SUM(T6:T11)</f>
        <v>47</v>
      </c>
      <c r="U12" s="42">
        <f>IFERROR(T12/M12,"-")</f>
        <v>0.146875</v>
      </c>
      <c r="V12" s="184">
        <f>SUM(V6:V11)</f>
        <v>1874000</v>
      </c>
      <c r="W12" s="184">
        <f>IFERROR(V12/M12,"-")</f>
        <v>5856.25</v>
      </c>
      <c r="X12" s="184">
        <f>IFERROR(V12/T12,"-")</f>
        <v>39872.340425532</v>
      </c>
      <c r="Y12" s="184">
        <f>V12-H12</f>
        <v>1874000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239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219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2.705771876028</v>
      </c>
      <c r="B6" s="189" t="s">
        <v>240</v>
      </c>
      <c r="C6" s="189" t="s">
        <v>223</v>
      </c>
      <c r="D6" s="189" t="s">
        <v>241</v>
      </c>
      <c r="E6" s="189" t="s">
        <v>242</v>
      </c>
      <c r="F6" s="89" t="s">
        <v>243</v>
      </c>
      <c r="G6" s="89" t="s">
        <v>227</v>
      </c>
      <c r="H6" s="181">
        <v>16129002</v>
      </c>
      <c r="I6" s="80">
        <v>0</v>
      </c>
      <c r="J6" s="80">
        <v>0</v>
      </c>
      <c r="K6" s="80">
        <v>1513834</v>
      </c>
      <c r="L6" s="93">
        <v>4664</v>
      </c>
      <c r="M6" s="81">
        <f>IFERROR(L6/K6,"-")</f>
        <v>0.0030809190439639</v>
      </c>
      <c r="N6" s="80">
        <v>158</v>
      </c>
      <c r="O6" s="80">
        <v>1952</v>
      </c>
      <c r="P6" s="81">
        <f>IFERROR(N6/(L6),"-")</f>
        <v>0.033876500857633</v>
      </c>
      <c r="Q6" s="82">
        <f>IFERROR(H6/SUM(L6:L6),"-")</f>
        <v>3458.1908233276</v>
      </c>
      <c r="R6" s="83">
        <v>626</v>
      </c>
      <c r="S6" s="81">
        <f>IF(L6=0,"-",R6/L6)</f>
        <v>0.13421955403087</v>
      </c>
      <c r="T6" s="186">
        <v>43641400</v>
      </c>
      <c r="U6" s="187">
        <f>IFERROR(T6/L6,"-")</f>
        <v>9357.0754716981</v>
      </c>
      <c r="V6" s="187">
        <f>IFERROR(T6/R6,"-")</f>
        <v>69714.696485623</v>
      </c>
      <c r="W6" s="181">
        <f>SUM(T6:T6)-SUM(H6:H6)</f>
        <v>27512398</v>
      </c>
      <c r="X6" s="85">
        <f>SUM(T6:T6)/SUM(H6:H6)</f>
        <v>2.705771876028</v>
      </c>
      <c r="Y6" s="78"/>
      <c r="Z6" s="94">
        <v>327</v>
      </c>
      <c r="AA6" s="95">
        <f>IF(L6=0,"",IF(Z6=0,"",(Z6/L6)))</f>
        <v>0.070111492281304</v>
      </c>
      <c r="AB6" s="94">
        <v>8</v>
      </c>
      <c r="AC6" s="96">
        <f>IFERROR(AB6/Z6,"-")</f>
        <v>0.024464831804281</v>
      </c>
      <c r="AD6" s="97">
        <v>52000</v>
      </c>
      <c r="AE6" s="98">
        <f>IFERROR(AD6/Z6,"-")</f>
        <v>159.02140672783</v>
      </c>
      <c r="AF6" s="99">
        <v>2</v>
      </c>
      <c r="AG6" s="99">
        <v>4</v>
      </c>
      <c r="AH6" s="99">
        <v>2</v>
      </c>
      <c r="AI6" s="100">
        <v>485</v>
      </c>
      <c r="AJ6" s="101">
        <f>IF(L6=0,"",IF(AI6=0,"",(AI6/L6)))</f>
        <v>0.10398799313894</v>
      </c>
      <c r="AK6" s="100">
        <v>37</v>
      </c>
      <c r="AL6" s="102">
        <f>IFERROR(AK6/AI6,"-")</f>
        <v>0.076288659793814</v>
      </c>
      <c r="AM6" s="103">
        <v>926000</v>
      </c>
      <c r="AN6" s="104">
        <f>IFERROR(AM6/AI6,"-")</f>
        <v>1909.2783505155</v>
      </c>
      <c r="AO6" s="105">
        <v>13</v>
      </c>
      <c r="AP6" s="105">
        <v>12</v>
      </c>
      <c r="AQ6" s="105">
        <v>12</v>
      </c>
      <c r="AR6" s="106">
        <v>654</v>
      </c>
      <c r="AS6" s="107">
        <f>IF(L6=0,"",IF(AR6=0,"",(AR6/L6)))</f>
        <v>0.14022298456261</v>
      </c>
      <c r="AT6" s="106">
        <v>43</v>
      </c>
      <c r="AU6" s="108">
        <f>IFERROR(AT6/AR6,"-")</f>
        <v>0.065749235474006</v>
      </c>
      <c r="AV6" s="109">
        <v>1070000</v>
      </c>
      <c r="AW6" s="110">
        <f>IFERROR(AV6/AR6,"-")</f>
        <v>1636.0856269113</v>
      </c>
      <c r="AX6" s="111">
        <v>27</v>
      </c>
      <c r="AY6" s="111">
        <v>7</v>
      </c>
      <c r="AZ6" s="111">
        <v>9</v>
      </c>
      <c r="BA6" s="112">
        <v>1380</v>
      </c>
      <c r="BB6" s="113">
        <f>IF(L6=0,"",IF(BA6=0,"",(BA6/L6)))</f>
        <v>0.2958833619211</v>
      </c>
      <c r="BC6" s="112">
        <v>173</v>
      </c>
      <c r="BD6" s="114">
        <f>IFERROR(BC6/BA6,"-")</f>
        <v>0.12536231884058</v>
      </c>
      <c r="BE6" s="115">
        <v>5959440</v>
      </c>
      <c r="BF6" s="116">
        <f>IFERROR(BE6/BA6,"-")</f>
        <v>4318.4347826087</v>
      </c>
      <c r="BG6" s="117">
        <v>77</v>
      </c>
      <c r="BH6" s="117">
        <v>28</v>
      </c>
      <c r="BI6" s="117">
        <v>68</v>
      </c>
      <c r="BJ6" s="119">
        <v>1148</v>
      </c>
      <c r="BK6" s="120">
        <f>IF(L6=0,"",IF(BJ6=0,"",(BJ6/L6)))</f>
        <v>0.24614065180103</v>
      </c>
      <c r="BL6" s="121">
        <v>199</v>
      </c>
      <c r="BM6" s="122">
        <f>IFERROR(BL6/BJ6,"-")</f>
        <v>0.17334494773519</v>
      </c>
      <c r="BN6" s="123">
        <v>10103000</v>
      </c>
      <c r="BO6" s="124">
        <f>IFERROR(BN6/BJ6,"-")</f>
        <v>8800.5226480836</v>
      </c>
      <c r="BP6" s="125">
        <v>70</v>
      </c>
      <c r="BQ6" s="125">
        <v>40</v>
      </c>
      <c r="BR6" s="125">
        <v>89</v>
      </c>
      <c r="BS6" s="126">
        <v>536</v>
      </c>
      <c r="BT6" s="127">
        <f>IF(L6=0,"",IF(BS6=0,"",(BS6/L6)))</f>
        <v>0.11492281303602</v>
      </c>
      <c r="BU6" s="128">
        <v>127</v>
      </c>
      <c r="BV6" s="129">
        <f>IFERROR(BU6/BS6,"-")</f>
        <v>0.23694029850746</v>
      </c>
      <c r="BW6" s="130">
        <v>14015960</v>
      </c>
      <c r="BX6" s="131">
        <f>IFERROR(BW6/BS6,"-")</f>
        <v>26149.179104478</v>
      </c>
      <c r="BY6" s="132">
        <v>32</v>
      </c>
      <c r="BZ6" s="132">
        <v>13</v>
      </c>
      <c r="CA6" s="132">
        <v>82</v>
      </c>
      <c r="CB6" s="133">
        <v>134</v>
      </c>
      <c r="CC6" s="134">
        <f>IF(L6=0,"",IF(CB6=0,"",(CB6/L6)))</f>
        <v>0.028730703259005</v>
      </c>
      <c r="CD6" s="135">
        <v>39</v>
      </c>
      <c r="CE6" s="136">
        <f>IFERROR(CD6/CB6,"-")</f>
        <v>0.2910447761194</v>
      </c>
      <c r="CF6" s="137">
        <v>11515000</v>
      </c>
      <c r="CG6" s="138">
        <f>IFERROR(CF6/CB6,"-")</f>
        <v>85932.835820896</v>
      </c>
      <c r="CH6" s="139">
        <v>6</v>
      </c>
      <c r="CI6" s="139">
        <v>2</v>
      </c>
      <c r="CJ6" s="139">
        <v>31</v>
      </c>
      <c r="CK6" s="140">
        <v>626</v>
      </c>
      <c r="CL6" s="141">
        <v>43641400</v>
      </c>
      <c r="CM6" s="141">
        <v>3056000</v>
      </c>
      <c r="CN6" s="141">
        <v>135000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244</v>
      </c>
      <c r="C7" s="189" t="s">
        <v>223</v>
      </c>
      <c r="D7" s="189" t="s">
        <v>241</v>
      </c>
      <c r="E7" s="189" t="s">
        <v>245</v>
      </c>
      <c r="F7" s="89" t="s">
        <v>246</v>
      </c>
      <c r="G7" s="89" t="s">
        <v>227</v>
      </c>
      <c r="H7" s="181">
        <v>0</v>
      </c>
      <c r="I7" s="80">
        <v>0</v>
      </c>
      <c r="J7" s="80">
        <v>0</v>
      </c>
      <c r="K7" s="80">
        <v>4</v>
      </c>
      <c r="L7" s="93">
        <v>0</v>
      </c>
      <c r="M7" s="81">
        <f>IFERROR(L7/K7,"-")</f>
        <v>0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247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1513838</v>
      </c>
      <c r="L10" s="41">
        <f>SUM(L6:L9)</f>
        <v>4664</v>
      </c>
      <c r="M10" s="42">
        <f>IFERROR(L10/K10,"-")</f>
        <v>0.0030809109032803</v>
      </c>
      <c r="N10" s="77">
        <f>SUM(N6:N9)</f>
        <v>158</v>
      </c>
      <c r="O10" s="77">
        <f>SUM(O6:O9)</f>
        <v>1952</v>
      </c>
      <c r="P10" s="42">
        <f>IFERROR(N10/L10,"-")</f>
        <v>0.033876500857633</v>
      </c>
      <c r="Q10" s="43">
        <f>IFERROR(H10/L10,"-")</f>
        <v>0</v>
      </c>
      <c r="R10" s="44">
        <f>SUM(R6:R9)</f>
        <v>626</v>
      </c>
      <c r="S10" s="42">
        <f>IFERROR(R10/L10,"-")</f>
        <v>0.13421955403087</v>
      </c>
      <c r="T10" s="184">
        <f>SUM(T6:T9)</f>
        <v>43641400</v>
      </c>
      <c r="U10" s="184">
        <f>IFERROR(T10/L10,"-")</f>
        <v>9357.0754716981</v>
      </c>
      <c r="V10" s="184">
        <f>IFERROR(T10/R10,"-")</f>
        <v>69714.696485623</v>
      </c>
      <c r="W10" s="184">
        <f>T10-H10</f>
        <v>43641400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248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219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249</v>
      </c>
      <c r="C6" s="189" t="s">
        <v>235</v>
      </c>
      <c r="D6" s="189" t="s">
        <v>250</v>
      </c>
      <c r="E6" s="189" t="s">
        <v>251</v>
      </c>
      <c r="F6" s="89" t="s">
        <v>252</v>
      </c>
      <c r="G6" s="89" t="s">
        <v>227</v>
      </c>
      <c r="H6" s="181">
        <v>0</v>
      </c>
      <c r="I6" s="80">
        <v>0</v>
      </c>
      <c r="J6" s="80">
        <v>0</v>
      </c>
      <c r="K6" s="80">
        <v>0</v>
      </c>
      <c r="L6" s="93">
        <v>5</v>
      </c>
      <c r="M6" s="81" t="str">
        <f>IFERROR(L6/K6,"-")</f>
        <v>-</v>
      </c>
      <c r="N6" s="80">
        <v>0</v>
      </c>
      <c r="O6" s="80">
        <v>2</v>
      </c>
      <c r="P6" s="81">
        <f>IFERROR(N6/(L6),"-")</f>
        <v>0</v>
      </c>
      <c r="Q6" s="82">
        <f>IFERROR(H6/SUM(L6:L6),"-")</f>
        <v>0</v>
      </c>
      <c r="R6" s="83">
        <v>1</v>
      </c>
      <c r="S6" s="81">
        <f>IF(L6=0,"-",R6/L6)</f>
        <v>0.2</v>
      </c>
      <c r="T6" s="186">
        <v>3000</v>
      </c>
      <c r="U6" s="187">
        <f>IFERROR(T6/L6,"-")</f>
        <v>600</v>
      </c>
      <c r="V6" s="187">
        <f>IFERROR(T6/R6,"-")</f>
        <v>3000</v>
      </c>
      <c r="W6" s="181">
        <f>SUM(T6:T6)-SUM(H6:H6)</f>
        <v>3000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3</v>
      </c>
      <c r="AJ6" s="101">
        <f>IF(L6=0,"",IF(AI6=0,"",(AI6/L6)))</f>
        <v>0.6</v>
      </c>
      <c r="AK6" s="100">
        <v>1</v>
      </c>
      <c r="AL6" s="102">
        <f>IFERROR(AK6/AI6,"-")</f>
        <v>0.33333333333333</v>
      </c>
      <c r="AM6" s="103">
        <v>3000</v>
      </c>
      <c r="AN6" s="104">
        <f>IFERROR(AM6/AI6,"-")</f>
        <v>1000</v>
      </c>
      <c r="AO6" s="105">
        <v>1</v>
      </c>
      <c r="AP6" s="105"/>
      <c r="AQ6" s="105"/>
      <c r="AR6" s="106">
        <v>2</v>
      </c>
      <c r="AS6" s="107">
        <f>IF(L6=0,"",IF(AR6=0,"",(AR6/L6)))</f>
        <v>0.4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/>
      <c r="BB6" s="113">
        <f>IF(L6=0,"",IF(BA6=0,"",(BA6/L6)))</f>
        <v>0</v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1</v>
      </c>
      <c r="CL6" s="141">
        <v>3000</v>
      </c>
      <c r="CM6" s="141">
        <v>3000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253</v>
      </c>
      <c r="C7" s="189" t="s">
        <v>235</v>
      </c>
      <c r="D7" s="189" t="s">
        <v>250</v>
      </c>
      <c r="E7" s="189" t="s">
        <v>251</v>
      </c>
      <c r="F7" s="89" t="s">
        <v>254</v>
      </c>
      <c r="G7" s="89" t="s">
        <v>227</v>
      </c>
      <c r="H7" s="181">
        <v>0</v>
      </c>
      <c r="I7" s="80">
        <v>0</v>
      </c>
      <c r="J7" s="80">
        <v>0</v>
      </c>
      <c r="K7" s="80">
        <v>0</v>
      </c>
      <c r="L7" s="93">
        <v>74</v>
      </c>
      <c r="M7" s="81" t="str">
        <f>IFERROR(L7/K7,"-")</f>
        <v>-</v>
      </c>
      <c r="N7" s="80">
        <v>0</v>
      </c>
      <c r="O7" s="80">
        <v>12</v>
      </c>
      <c r="P7" s="81">
        <f>IFERROR(N7/(L7),"-")</f>
        <v>0</v>
      </c>
      <c r="Q7" s="82">
        <f>IFERROR(H7/SUM(L7:L7),"-")</f>
        <v>0</v>
      </c>
      <c r="R7" s="83">
        <v>5</v>
      </c>
      <c r="S7" s="81">
        <f>IF(L7=0,"-",R7/L7)</f>
        <v>0.067567567567568</v>
      </c>
      <c r="T7" s="186">
        <v>192800</v>
      </c>
      <c r="U7" s="187">
        <f>IFERROR(T7/L7,"-")</f>
        <v>2605.4054054054</v>
      </c>
      <c r="V7" s="187">
        <f>IFERROR(T7/R7,"-")</f>
        <v>38560</v>
      </c>
      <c r="W7" s="181">
        <f>SUM(T7:T7)-SUM(H7:H7)</f>
        <v>192800</v>
      </c>
      <c r="X7" s="85" t="str">
        <f>SUM(T7:T7)/SUM(H7:H7)</f>
        <v>0</v>
      </c>
      <c r="Y7" s="78"/>
      <c r="Z7" s="94">
        <v>18</v>
      </c>
      <c r="AA7" s="95">
        <f>IF(L7=0,"",IF(Z7=0,"",(Z7/L7)))</f>
        <v>0.24324324324324</v>
      </c>
      <c r="AB7" s="94">
        <v>1</v>
      </c>
      <c r="AC7" s="96">
        <f>IFERROR(AB7/Z7,"-")</f>
        <v>0.055555555555556</v>
      </c>
      <c r="AD7" s="97">
        <v>17000</v>
      </c>
      <c r="AE7" s="98">
        <f>IFERROR(AD7/Z7,"-")</f>
        <v>944.44444444444</v>
      </c>
      <c r="AF7" s="99"/>
      <c r="AG7" s="99"/>
      <c r="AH7" s="99">
        <v>1</v>
      </c>
      <c r="AI7" s="100">
        <v>27</v>
      </c>
      <c r="AJ7" s="101">
        <f>IF(L7=0,"",IF(AI7=0,"",(AI7/L7)))</f>
        <v>0.36486486486486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7</v>
      </c>
      <c r="AS7" s="107">
        <f>IF(L7=0,"",IF(AR7=0,"",(AR7/L7)))</f>
        <v>0.094594594594595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14</v>
      </c>
      <c r="BB7" s="113">
        <f>IF(L7=0,"",IF(BA7=0,"",(BA7/L7)))</f>
        <v>0.18918918918919</v>
      </c>
      <c r="BC7" s="112">
        <v>1</v>
      </c>
      <c r="BD7" s="114">
        <f>IFERROR(BC7/BA7,"-")</f>
        <v>0.071428571428571</v>
      </c>
      <c r="BE7" s="115">
        <v>18000</v>
      </c>
      <c r="BF7" s="116">
        <f>IFERROR(BE7/BA7,"-")</f>
        <v>1285.7142857143</v>
      </c>
      <c r="BG7" s="117"/>
      <c r="BH7" s="117"/>
      <c r="BI7" s="117">
        <v>1</v>
      </c>
      <c r="BJ7" s="119">
        <v>7</v>
      </c>
      <c r="BK7" s="120">
        <f>IF(L7=0,"",IF(BJ7=0,"",(BJ7/L7)))</f>
        <v>0.094594594594595</v>
      </c>
      <c r="BL7" s="121">
        <v>2</v>
      </c>
      <c r="BM7" s="122">
        <f>IFERROR(BL7/BJ7,"-")</f>
        <v>0.28571428571429</v>
      </c>
      <c r="BN7" s="123">
        <v>154800</v>
      </c>
      <c r="BO7" s="124">
        <f>IFERROR(BN7/BJ7,"-")</f>
        <v>22114.285714286</v>
      </c>
      <c r="BP7" s="125"/>
      <c r="BQ7" s="125"/>
      <c r="BR7" s="125">
        <v>2</v>
      </c>
      <c r="BS7" s="126">
        <v>1</v>
      </c>
      <c r="BT7" s="127">
        <f>IF(L7=0,"",IF(BS7=0,"",(BS7/L7)))</f>
        <v>0.013513513513514</v>
      </c>
      <c r="BU7" s="128">
        <v>1</v>
      </c>
      <c r="BV7" s="129">
        <f>IFERROR(BU7/BS7,"-")</f>
        <v>1</v>
      </c>
      <c r="BW7" s="130">
        <v>3000</v>
      </c>
      <c r="BX7" s="131">
        <f>IFERROR(BW7/BS7,"-")</f>
        <v>3000</v>
      </c>
      <c r="BY7" s="132">
        <v>1</v>
      </c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5</v>
      </c>
      <c r="CL7" s="141">
        <v>192800</v>
      </c>
      <c r="CM7" s="141">
        <v>18000</v>
      </c>
      <c r="CN7" s="141">
        <v>141800</v>
      </c>
      <c r="CO7" s="142" t="str">
        <f>IF(AND(CM7=0,CN7=0),"",IF(AND(CM7&lt;=100000,CN7&lt;=100000),"",IF(CM7/CL7&gt;0.7,"男高",IF(CN7/CL7&gt;0.7,"女高",""))))</f>
        <v>女高</v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255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79</v>
      </c>
      <c r="M10" s="42" t="str">
        <f>IFERROR(L10/K10,"-")</f>
        <v>-</v>
      </c>
      <c r="N10" s="77">
        <f>SUM(N6:N9)</f>
        <v>0</v>
      </c>
      <c r="O10" s="77">
        <f>SUM(O6:O9)</f>
        <v>14</v>
      </c>
      <c r="P10" s="42">
        <f>IFERROR(N10/L10,"-")</f>
        <v>0</v>
      </c>
      <c r="Q10" s="43">
        <f>IFERROR(H10/L10,"-")</f>
        <v>0</v>
      </c>
      <c r="R10" s="44">
        <f>SUM(R6:R9)</f>
        <v>6</v>
      </c>
      <c r="S10" s="42">
        <f>IFERROR(R10/L10,"-")</f>
        <v>0.075949367088608</v>
      </c>
      <c r="T10" s="184">
        <f>SUM(T6:T9)</f>
        <v>195800</v>
      </c>
      <c r="U10" s="184">
        <f>IFERROR(T10/L10,"-")</f>
        <v>2478.4810126582</v>
      </c>
      <c r="V10" s="184">
        <f>IFERROR(T10/R10,"-")</f>
        <v>32633.333333333</v>
      </c>
      <c r="W10" s="184">
        <f>T10-H10</f>
        <v>195800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