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<sst xmlns="http://schemas.openxmlformats.org/spreadsheetml/2006/main" uniqueCount="223">
  <si>
    <t>03月</t>
  </si>
  <si>
    <t>アイメール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</si>
  <si>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</si>
  <si>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</si>
  <si>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</si>
  <si>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</si>
  <si>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</si>
  <si>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</si>
  <si>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</si>
  <si>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</si>
  <si>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</si>
  <si>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</si>
  <si>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</si>
  <si>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</si>
  <si>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</si>
  <si>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</si>
  <si>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</si>
  <si>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</si>
  <si>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</si>
  <si>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</si>
  <si>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</si>
  <si>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</si>
  <si>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</si>
  <si>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</si>
  <si>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</si>
  <si>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</si>
  <si>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</si>
  <si>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</si>
  <si>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</si>
  <si>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</si>
  <si>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</si>
  <si>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</si>
  <si>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</si>
  <si>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</si>
  <si>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</si>
  <si>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</si>
  <si>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</si>
  <si>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</si>
  <si>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</si>
  <si>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</si>
  <si>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</si>
  <si>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</si>
  <si>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</si>
  <si>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</si>
  <si>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</si>
  <si>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</si>
  <si>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</si>
  <si>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</si>
  <si>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</si>
  <si>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</si>
  <si>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</si>
  <si>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</si>
  <si>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</si>
  <si>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</si>
  <si>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</si>
  <si>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</si>
  <si>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</si>
  <si>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sms_w395</t>
  </si>
  <si>
    <t>インターカラー</t>
  </si>
  <si>
    <t>雑誌版 SPA</t>
  </si>
  <si>
    <t>学生いません！ギャルもいません！熟女！熟女！熟女！熟女！</t>
  </si>
  <si>
    <t>i38</t>
  </si>
  <si>
    <t>スポニチ関東</t>
  </si>
  <si>
    <t>4C終面全5段</t>
  </si>
  <si>
    <t>3月07日(土)</t>
  </si>
  <si>
    <t>sms_w396</t>
  </si>
  <si>
    <t>スポニチ関西</t>
  </si>
  <si>
    <t>sms_w397</t>
  </si>
  <si>
    <t>スポニチ西部</t>
  </si>
  <si>
    <t>sms_w398</t>
  </si>
  <si>
    <t>スポニチ北海道</t>
  </si>
  <si>
    <t>smss2082</t>
  </si>
  <si>
    <t>(空電共通)</t>
  </si>
  <si>
    <t>空電</t>
  </si>
  <si>
    <t>空電(共通)</t>
  </si>
  <si>
    <t>sms_w399</t>
  </si>
  <si>
    <t>記事風版</t>
  </si>
  <si>
    <t>(新txt)もう50代の熟女だけど</t>
  </si>
  <si>
    <t>サンスポ関東</t>
  </si>
  <si>
    <t>3月01日(日)</t>
  </si>
  <si>
    <t>smss2083</t>
  </si>
  <si>
    <t>sms_w400</t>
  </si>
  <si>
    <t>GOGO(i31)</t>
  </si>
  <si>
    <t>サンスポ関西</t>
  </si>
  <si>
    <t>全5段</t>
  </si>
  <si>
    <t>3月15日(日)</t>
  </si>
  <si>
    <t>smss2084</t>
  </si>
  <si>
    <t>sms_w401</t>
  </si>
  <si>
    <t>黒：記事版</t>
  </si>
  <si>
    <t>私達、新聞で、出会いました</t>
  </si>
  <si>
    <t>i34</t>
  </si>
  <si>
    <t>3月21日(土)</t>
  </si>
  <si>
    <t>smss2085</t>
  </si>
  <si>
    <t>sms_w402</t>
  </si>
  <si>
    <t>①右女３</t>
  </si>
  <si>
    <t>①求む！５０歳以上の女性と…</t>
  </si>
  <si>
    <t>ニッカン北海道</t>
  </si>
  <si>
    <t>半2段つかみ10回以上</t>
  </si>
  <si>
    <t>1～10日</t>
  </si>
  <si>
    <t>sms_w403</t>
  </si>
  <si>
    <t>②旧デイリー風</t>
  </si>
  <si>
    <t>②学生いません！ギャルもいません！熟女！熟女！熟女！熟女！</t>
  </si>
  <si>
    <t>11～20日</t>
  </si>
  <si>
    <t>sms_w404</t>
  </si>
  <si>
    <t>③新版</t>
  </si>
  <si>
    <t>③私達、新聞で、出会いました</t>
  </si>
  <si>
    <t>21～31日</t>
  </si>
  <si>
    <t>smss2086</t>
  </si>
  <si>
    <t>sms_w405</t>
  </si>
  <si>
    <t>東スポ・大スポ・中京スポ・九スポ</t>
  </si>
  <si>
    <t>記事枠</t>
  </si>
  <si>
    <t>3月19日(木)</t>
  </si>
  <si>
    <t>smss2087</t>
  </si>
  <si>
    <t>sms_w406</t>
  </si>
  <si>
    <t>九スポ</t>
  </si>
  <si>
    <t>3月29日(日)</t>
  </si>
  <si>
    <t>smss2088</t>
  </si>
  <si>
    <t>sms_w407</t>
  </si>
  <si>
    <t>デイリースポーツ関西</t>
  </si>
  <si>
    <t>smss2089</t>
  </si>
  <si>
    <t>sms_w408</t>
  </si>
  <si>
    <t>smss2090</t>
  </si>
  <si>
    <t>新聞 TOTAL</t>
  </si>
  <si>
    <t>●雑誌 広告</t>
  </si>
  <si>
    <t>sms_w393</t>
  </si>
  <si>
    <t>扶桑社</t>
  </si>
  <si>
    <t>恋愛結婚したい男性求む</t>
  </si>
  <si>
    <t>Tvnavi</t>
  </si>
  <si>
    <t>(月間Tvnavi)①</t>
  </si>
  <si>
    <t>3月24日(火)</t>
  </si>
  <si>
    <t>smss2080</t>
  </si>
  <si>
    <t>sms_w394</t>
  </si>
  <si>
    <t>出会い熱望。私たち50代も真剣なんです。</t>
  </si>
  <si>
    <t>smss2081</t>
  </si>
  <si>
    <t>sms_a989</t>
  </si>
  <si>
    <t>アドライヴ</t>
  </si>
  <si>
    <t>コアマガジン</t>
  </si>
  <si>
    <t>2P逆ナンインタビュー版_アイ</t>
  </si>
  <si>
    <t>実話BUNKA超タブー</t>
  </si>
  <si>
    <t>4C2P</t>
  </si>
  <si>
    <t>3月02日(月)</t>
  </si>
  <si>
    <t>smss2074</t>
  </si>
  <si>
    <t>sms_a990</t>
  </si>
  <si>
    <t>大洋図書</t>
  </si>
  <si>
    <t>5P_着エロ画像メイン(妃ひかり)</t>
  </si>
  <si>
    <t>実話ナックルズGOLD</t>
  </si>
  <si>
    <t>1C5P</t>
  </si>
  <si>
    <t>3月09日(月)</t>
  </si>
  <si>
    <t>smss2075</t>
  </si>
  <si>
    <t>sms_a991</t>
  </si>
  <si>
    <t>2P_素敵な出会い(アイ)</t>
  </si>
  <si>
    <t>金のEX　NEXT</t>
  </si>
  <si>
    <t>3月14日(土)</t>
  </si>
  <si>
    <t>smss2076</t>
  </si>
  <si>
    <t>sms_a992</t>
  </si>
  <si>
    <t>実話BUNKAタブー</t>
  </si>
  <si>
    <t>3月16日(月)</t>
  </si>
  <si>
    <t>smss2077</t>
  </si>
  <si>
    <t>sms_a993</t>
  </si>
  <si>
    <t>ナックルズ極ベスト</t>
  </si>
  <si>
    <t>smss2078</t>
  </si>
  <si>
    <t>sms_a994</t>
  </si>
  <si>
    <t>三和出版</t>
  </si>
  <si>
    <t>1P記事_求む！中高年男性版_アイ(妃さん)</t>
  </si>
  <si>
    <t>実話NEOヴィーナス</t>
  </si>
  <si>
    <t>表4　4C1P</t>
  </si>
  <si>
    <t>3月28日(土)</t>
  </si>
  <si>
    <t>smss2079</t>
  </si>
  <si>
    <t>雑誌 TOTAL</t>
  </si>
  <si>
    <t>●DVD 広告</t>
  </si>
  <si>
    <t>sms_a987</t>
  </si>
  <si>
    <t>楽楽出版</t>
  </si>
  <si>
    <t>DVD漫画まさお</t>
  </si>
  <si>
    <t>毎月売</t>
  </si>
  <si>
    <t>mv20i</t>
  </si>
  <si>
    <t>EXCITING MAX!Special</t>
  </si>
  <si>
    <t>DVD袋裏1C+DVDコンテンツ枠</t>
  </si>
  <si>
    <t>3月11日(水)</t>
  </si>
  <si>
    <t>smss2062</t>
  </si>
  <si>
    <t>sms_a988</t>
  </si>
  <si>
    <t>A4判、全国書店売、1320円、4c48P、3万部</t>
  </si>
  <si>
    <t>素人中出し20連発</t>
  </si>
  <si>
    <t>DVD袋表4C</t>
  </si>
  <si>
    <t>smss2073</t>
  </si>
  <si>
    <t>DVD TOTAL</t>
  </si>
  <si>
    <t>●アフィリエイト 広告</t>
  </si>
  <si>
    <t>UA</t>
  </si>
  <si>
    <t>AF単価</t>
  </si>
  <si>
    <t>20歳以上</t>
  </si>
  <si>
    <t>dsn214</t>
  </si>
  <si>
    <t>レアゾン</t>
  </si>
  <si>
    <t>SP</t>
  </si>
  <si>
    <t>i09</t>
  </si>
  <si>
    <t>悪徳サーチパック PC</t>
  </si>
  <si>
    <t>3/1～3/31</t>
  </si>
  <si>
    <t>dsn291</t>
  </si>
  <si>
    <t>MB</t>
  </si>
  <si>
    <t>ドコモ公式SEO</t>
  </si>
  <si>
    <t>sms_frk008</t>
  </si>
  <si>
    <t>ファーストアール</t>
  </si>
  <si>
    <t>おまたせアプリランキング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</si>
  <si>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</si>
  <si>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</si>
  <si>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</si>
  <si>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</si>
  <si>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</si>
  <si>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</si>
  <si>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</si>
  <si>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</si>
  <si>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</si>
  <si>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</si>
  <si>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</si>
  <si>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yi06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</si>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</sst>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2.2442871428571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163</v>
      </c>
      <c r="O6" s="91">
        <v>18</v>
      </c>
      <c r="P6" s="92">
        <v>0</v>
      </c>
      <c r="Q6" s="93">
        <f>O6+P6</f>
        <v>18</v>
      </c>
      <c r="R6" s="81">
        <f>IFERROR(Q6/N6,"-")</f>
        <v>0.11042944785276</v>
      </c>
      <c r="S6" s="80">
        <v>1</v>
      </c>
      <c r="T6" s="80">
        <v>2</v>
      </c>
      <c r="U6" s="81">
        <f>IFERROR(T6/(Q6),"-")</f>
        <v>0.11111111111111</v>
      </c>
      <c r="V6" s="82">
        <f>IFERROR(K6/SUM(Q6:Q10),"-")</f>
        <v>8974.358974359</v>
      </c>
      <c r="W6" s="83">
        <v>6</v>
      </c>
      <c r="X6" s="81">
        <f>IF(Q6=0,"-",W6/Q6)</f>
        <v>0.33333333333333</v>
      </c>
      <c r="Y6" s="186">
        <v>41000</v>
      </c>
      <c r="Z6" s="187">
        <f>IFERROR(Y6/Q6,"-")</f>
        <v>2277.7777777778</v>
      </c>
      <c r="AA6" s="187">
        <f>IFERROR(Y6/W6,"-")</f>
        <v>6833.3333333333</v>
      </c>
      <c r="AB6" s="181">
        <f>SUM(Y6:Y10)-SUM(K6:K10)</f>
        <v>871001</v>
      </c>
      <c r="AC6" s="85">
        <f>SUM(Y6:Y10)/SUM(K6:K10)</f>
        <v>2.2442871428571</v>
      </c>
      <c r="AD6" s="78"/>
      <c r="AE6" s="94">
        <v>2</v>
      </c>
      <c r="AF6" s="95">
        <f>IF(Q6=0,"",IF(AE6=0,"",(AE6/Q6)))</f>
        <v>0.11111111111111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1</v>
      </c>
      <c r="AX6" s="107">
        <f>IF(Q6=0,"",IF(AW6=0,"",(AW6/Q6)))</f>
        <v>0.055555555555556</v>
      </c>
      <c r="AY6" s="106">
        <v>1</v>
      </c>
      <c r="AZ6" s="108">
        <f>IFERROR(AY6/AW6,"-")</f>
        <v>1</v>
      </c>
      <c r="BA6" s="109">
        <v>6000</v>
      </c>
      <c r="BB6" s="110">
        <f>IFERROR(BA6/AW6,"-")</f>
        <v>6000</v>
      </c>
      <c r="BC6" s="111"/>
      <c r="BD6" s="111">
        <v>1</v>
      </c>
      <c r="BE6" s="111"/>
      <c r="BF6" s="112">
        <v>4</v>
      </c>
      <c r="BG6" s="113">
        <f>IF(Q6=0,"",IF(BF6=0,"",(BF6/Q6)))</f>
        <v>0.22222222222222</v>
      </c>
      <c r="BH6" s="112">
        <v>2</v>
      </c>
      <c r="BI6" s="114">
        <f>IFERROR(BH6/BF6,"-")</f>
        <v>0.5</v>
      </c>
      <c r="BJ6" s="115">
        <v>22000</v>
      </c>
      <c r="BK6" s="116">
        <f>IFERROR(BJ6/BF6,"-")</f>
        <v>5500</v>
      </c>
      <c r="BL6" s="117">
        <v>1</v>
      </c>
      <c r="BM6" s="117"/>
      <c r="BN6" s="117">
        <v>1</v>
      </c>
      <c r="BO6" s="119">
        <v>6</v>
      </c>
      <c r="BP6" s="120">
        <f>IF(Q6=0,"",IF(BO6=0,"",(BO6/Q6)))</f>
        <v>0.33333333333333</v>
      </c>
      <c r="BQ6" s="121">
        <v>3</v>
      </c>
      <c r="BR6" s="122">
        <f>IFERROR(BQ6/BO6,"-")</f>
        <v>0.5</v>
      </c>
      <c r="BS6" s="123">
        <v>68000</v>
      </c>
      <c r="BT6" s="124">
        <f>IFERROR(BS6/BO6,"-")</f>
        <v>11333.333333333</v>
      </c>
      <c r="BU6" s="125">
        <v>2</v>
      </c>
      <c r="BV6" s="125"/>
      <c r="BW6" s="125">
        <v>1</v>
      </c>
      <c r="BX6" s="126">
        <v>4</v>
      </c>
      <c r="BY6" s="127">
        <f>IF(Q6=0,"",IF(BX6=0,"",(BX6/Q6)))</f>
        <v>0.22222222222222</v>
      </c>
      <c r="BZ6" s="128">
        <v>1</v>
      </c>
      <c r="CA6" s="129">
        <f>IFERROR(BZ6/BX6,"-")</f>
        <v>0.25</v>
      </c>
      <c r="CB6" s="130">
        <v>70000</v>
      </c>
      <c r="CC6" s="131">
        <f>IFERROR(CB6/BX6,"-")</f>
        <v>17500</v>
      </c>
      <c r="CD6" s="132"/>
      <c r="CE6" s="132"/>
      <c r="CF6" s="132">
        <v>1</v>
      </c>
      <c r="CG6" s="133">
        <v>1</v>
      </c>
      <c r="CH6" s="134">
        <f>IF(Q6=0,"",IF(CG6=0,"",(CG6/Q6)))</f>
        <v>0.055555555555556</v>
      </c>
      <c r="CI6" s="135">
        <v>1</v>
      </c>
      <c r="CJ6" s="136">
        <f>IFERROR(CI6/CG6,"-")</f>
        <v>1</v>
      </c>
      <c r="CK6" s="137">
        <v>5000</v>
      </c>
      <c r="CL6" s="138">
        <f>IFERROR(CK6/CG6,"-")</f>
        <v>5000</v>
      </c>
      <c r="CM6" s="139">
        <v>1</v>
      </c>
      <c r="CN6" s="139"/>
      <c r="CO6" s="139"/>
      <c r="CP6" s="140">
        <v>6</v>
      </c>
      <c r="CQ6" s="141">
        <v>41000</v>
      </c>
      <c r="CR6" s="141">
        <v>70000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0</v>
      </c>
      <c r="M7" s="80">
        <v>0</v>
      </c>
      <c r="N7" s="80">
        <v>160</v>
      </c>
      <c r="O7" s="91">
        <v>15</v>
      </c>
      <c r="P7" s="92">
        <v>0</v>
      </c>
      <c r="Q7" s="93">
        <f>O7+P7</f>
        <v>15</v>
      </c>
      <c r="R7" s="81">
        <f>IFERROR(Q7/N7,"-")</f>
        <v>0.09375</v>
      </c>
      <c r="S7" s="80">
        <v>2</v>
      </c>
      <c r="T7" s="80">
        <v>3</v>
      </c>
      <c r="U7" s="81">
        <f>IFERROR(T7/(Q7),"-")</f>
        <v>0.2</v>
      </c>
      <c r="V7" s="82"/>
      <c r="W7" s="83">
        <v>6</v>
      </c>
      <c r="X7" s="81">
        <f>IF(Q7=0,"-",W7/Q7)</f>
        <v>0.4</v>
      </c>
      <c r="Y7" s="186">
        <v>732000</v>
      </c>
      <c r="Z7" s="187">
        <f>IFERROR(Y7/Q7,"-")</f>
        <v>48800</v>
      </c>
      <c r="AA7" s="187">
        <f>IFERROR(Y7/W7,"-")</f>
        <v>122000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3</v>
      </c>
      <c r="BG7" s="113">
        <f>IF(Q7=0,"",IF(BF7=0,"",(BF7/Q7)))</f>
        <v>0.2</v>
      </c>
      <c r="BH7" s="112">
        <v>1</v>
      </c>
      <c r="BI7" s="114">
        <f>IFERROR(BH7/BF7,"-")</f>
        <v>0.33333333333333</v>
      </c>
      <c r="BJ7" s="115">
        <v>19000</v>
      </c>
      <c r="BK7" s="116">
        <f>IFERROR(BJ7/BF7,"-")</f>
        <v>6333.3333333333</v>
      </c>
      <c r="BL7" s="117"/>
      <c r="BM7" s="117"/>
      <c r="BN7" s="117">
        <v>1</v>
      </c>
      <c r="BO7" s="119">
        <v>9</v>
      </c>
      <c r="BP7" s="120">
        <f>IF(Q7=0,"",IF(BO7=0,"",(BO7/Q7)))</f>
        <v>0.6</v>
      </c>
      <c r="BQ7" s="121">
        <v>3</v>
      </c>
      <c r="BR7" s="122">
        <f>IFERROR(BQ7/BO7,"-")</f>
        <v>0.33333333333333</v>
      </c>
      <c r="BS7" s="123">
        <v>43000</v>
      </c>
      <c r="BT7" s="124">
        <f>IFERROR(BS7/BO7,"-")</f>
        <v>4777.7777777778</v>
      </c>
      <c r="BU7" s="125">
        <v>1</v>
      </c>
      <c r="BV7" s="125">
        <v>1</v>
      </c>
      <c r="BW7" s="125">
        <v>1</v>
      </c>
      <c r="BX7" s="126">
        <v>2</v>
      </c>
      <c r="BY7" s="127">
        <f>IF(Q7=0,"",IF(BX7=0,"",(BX7/Q7)))</f>
        <v>0.13333333333333</v>
      </c>
      <c r="BZ7" s="128">
        <v>2</v>
      </c>
      <c r="CA7" s="129">
        <f>IFERROR(BZ7/BX7,"-")</f>
        <v>1</v>
      </c>
      <c r="CB7" s="130">
        <v>920000</v>
      </c>
      <c r="CC7" s="131">
        <f>IFERROR(CB7/BX7,"-")</f>
        <v>460000</v>
      </c>
      <c r="CD7" s="132"/>
      <c r="CE7" s="132"/>
      <c r="CF7" s="132">
        <v>2</v>
      </c>
      <c r="CG7" s="133">
        <v>1</v>
      </c>
      <c r="CH7" s="134">
        <f>IF(Q7=0,"",IF(CG7=0,"",(CG7/Q7)))</f>
        <v>0.066666666666667</v>
      </c>
      <c r="CI7" s="135">
        <v>1</v>
      </c>
      <c r="CJ7" s="136">
        <f>IFERROR(CI7/CG7,"-")</f>
        <v>1</v>
      </c>
      <c r="CK7" s="137">
        <v>250000</v>
      </c>
      <c r="CL7" s="138">
        <f>IFERROR(CK7/CG7,"-")</f>
        <v>250000</v>
      </c>
      <c r="CM7" s="139"/>
      <c r="CN7" s="139"/>
      <c r="CO7" s="139">
        <v>1</v>
      </c>
      <c r="CP7" s="140">
        <v>6</v>
      </c>
      <c r="CQ7" s="141">
        <v>732000</v>
      </c>
      <c r="CR7" s="141">
        <v>500000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0</v>
      </c>
      <c r="M8" s="80">
        <v>0</v>
      </c>
      <c r="N8" s="80">
        <v>59</v>
      </c>
      <c r="O8" s="91">
        <v>7</v>
      </c>
      <c r="P8" s="92">
        <v>1</v>
      </c>
      <c r="Q8" s="93">
        <f>O8+P8</f>
        <v>8</v>
      </c>
      <c r="R8" s="81">
        <f>IFERROR(Q8/N8,"-")</f>
        <v>0.13559322033898</v>
      </c>
      <c r="S8" s="80">
        <v>1</v>
      </c>
      <c r="T8" s="80">
        <v>6</v>
      </c>
      <c r="U8" s="81">
        <f>IFERROR(T8/(Q8),"-")</f>
        <v>0.75</v>
      </c>
      <c r="V8" s="82"/>
      <c r="W8" s="83">
        <v>1</v>
      </c>
      <c r="X8" s="81">
        <f>IF(Q8=0,"-",W8/Q8)</f>
        <v>0.125</v>
      </c>
      <c r="Y8" s="186">
        <v>253000</v>
      </c>
      <c r="Z8" s="187">
        <f>IFERROR(Y8/Q8,"-")</f>
        <v>31625</v>
      </c>
      <c r="AA8" s="187">
        <f>IFERROR(Y8/W8,"-")</f>
        <v>253000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4</v>
      </c>
      <c r="BG8" s="113">
        <f>IF(Q8=0,"",IF(BF8=0,"",(BF8/Q8)))</f>
        <v>0.5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2</v>
      </c>
      <c r="BP8" s="120">
        <f>IF(Q8=0,"",IF(BO8=0,"",(BO8/Q8)))</f>
        <v>0.25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2</v>
      </c>
      <c r="BY8" s="127">
        <f>IF(Q8=0,"",IF(BX8=0,"",(BX8/Q8)))</f>
        <v>0.25</v>
      </c>
      <c r="BZ8" s="128">
        <v>1</v>
      </c>
      <c r="CA8" s="129">
        <f>IFERROR(BZ8/BX8,"-")</f>
        <v>0.5</v>
      </c>
      <c r="CB8" s="130">
        <v>253000</v>
      </c>
      <c r="CC8" s="131">
        <f>IFERROR(CB8/BX8,"-")</f>
        <v>126500</v>
      </c>
      <c r="CD8" s="132"/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253000</v>
      </c>
      <c r="CR8" s="141">
        <v>253000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0</v>
      </c>
      <c r="M9" s="80">
        <v>0</v>
      </c>
      <c r="N9" s="80">
        <v>40</v>
      </c>
      <c r="O9" s="91">
        <v>4</v>
      </c>
      <c r="P9" s="92">
        <v>0</v>
      </c>
      <c r="Q9" s="93">
        <f>O9+P9</f>
        <v>4</v>
      </c>
      <c r="R9" s="81">
        <f>IFERROR(Q9/N9,"-")</f>
        <v>0.1</v>
      </c>
      <c r="S9" s="80">
        <v>0</v>
      </c>
      <c r="T9" s="80">
        <v>1</v>
      </c>
      <c r="U9" s="81">
        <f>IFERROR(T9/(Q9),"-")</f>
        <v>0.25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0.25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3</v>
      </c>
      <c r="BP9" s="120">
        <f>IF(Q9=0,"",IF(BO9=0,"",(BO9/Q9)))</f>
        <v>0.75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73</v>
      </c>
      <c r="H10" s="89" t="s">
        <v>74</v>
      </c>
      <c r="I10" s="89"/>
      <c r="J10" s="89"/>
      <c r="K10" s="181"/>
      <c r="L10" s="80">
        <v>0</v>
      </c>
      <c r="M10" s="80">
        <v>0</v>
      </c>
      <c r="N10" s="80">
        <v>61</v>
      </c>
      <c r="O10" s="91">
        <v>33</v>
      </c>
      <c r="P10" s="92">
        <v>0</v>
      </c>
      <c r="Q10" s="93">
        <f>O10+P10</f>
        <v>33</v>
      </c>
      <c r="R10" s="81">
        <f>IFERROR(Q10/N10,"-")</f>
        <v>0.54098360655738</v>
      </c>
      <c r="S10" s="80">
        <v>8</v>
      </c>
      <c r="T10" s="80">
        <v>4</v>
      </c>
      <c r="U10" s="81">
        <f>IFERROR(T10/(Q10),"-")</f>
        <v>0.12121212121212</v>
      </c>
      <c r="V10" s="82"/>
      <c r="W10" s="83">
        <v>10</v>
      </c>
      <c r="X10" s="81">
        <f>IF(Q10=0,"-",W10/Q10)</f>
        <v>0.3030303030303</v>
      </c>
      <c r="Y10" s="186">
        <v>545001</v>
      </c>
      <c r="Z10" s="187">
        <f>IFERROR(Y10/Q10,"-")</f>
        <v>16515.181818182</v>
      </c>
      <c r="AA10" s="187">
        <f>IFERROR(Y10/W10,"-")</f>
        <v>54500.1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0.03030303030303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2</v>
      </c>
      <c r="AX10" s="107">
        <f>IF(Q10=0,"",IF(AW10=0,"",(AW10/Q10)))</f>
        <v>0.060606060606061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3</v>
      </c>
      <c r="BG10" s="113">
        <f>IF(Q10=0,"",IF(BF10=0,"",(BF10/Q10)))</f>
        <v>0.090909090909091</v>
      </c>
      <c r="BH10" s="112">
        <v>1</v>
      </c>
      <c r="BI10" s="114">
        <f>IFERROR(BH10/BF10,"-")</f>
        <v>0.33333333333333</v>
      </c>
      <c r="BJ10" s="115">
        <v>10000</v>
      </c>
      <c r="BK10" s="116">
        <f>IFERROR(BJ10/BF10,"-")</f>
        <v>3333.3333333333</v>
      </c>
      <c r="BL10" s="117">
        <v>1</v>
      </c>
      <c r="BM10" s="117"/>
      <c r="BN10" s="117"/>
      <c r="BO10" s="119">
        <v>10</v>
      </c>
      <c r="BP10" s="120">
        <f>IF(Q10=0,"",IF(BO10=0,"",(BO10/Q10)))</f>
        <v>0.3030303030303</v>
      </c>
      <c r="BQ10" s="121">
        <v>3</v>
      </c>
      <c r="BR10" s="122">
        <f>IFERROR(BQ10/BO10,"-")</f>
        <v>0.3</v>
      </c>
      <c r="BS10" s="123">
        <v>146000</v>
      </c>
      <c r="BT10" s="124">
        <f>IFERROR(BS10/BO10,"-")</f>
        <v>14600</v>
      </c>
      <c r="BU10" s="125">
        <v>2</v>
      </c>
      <c r="BV10" s="125"/>
      <c r="BW10" s="125">
        <v>1</v>
      </c>
      <c r="BX10" s="126">
        <v>14</v>
      </c>
      <c r="BY10" s="127">
        <f>IF(Q10=0,"",IF(BX10=0,"",(BX10/Q10)))</f>
        <v>0.42424242424242</v>
      </c>
      <c r="BZ10" s="128">
        <v>7</v>
      </c>
      <c r="CA10" s="129">
        <f>IFERROR(BZ10/BX10,"-")</f>
        <v>0.5</v>
      </c>
      <c r="CB10" s="130">
        <v>398000</v>
      </c>
      <c r="CC10" s="131">
        <f>IFERROR(CB10/BX10,"-")</f>
        <v>28428.571428571</v>
      </c>
      <c r="CD10" s="132">
        <v>1</v>
      </c>
      <c r="CE10" s="132"/>
      <c r="CF10" s="132">
        <v>6</v>
      </c>
      <c r="CG10" s="133">
        <v>3</v>
      </c>
      <c r="CH10" s="134">
        <f>IF(Q10=0,"",IF(CG10=0,"",(CG10/Q10)))</f>
        <v>0.090909090909091</v>
      </c>
      <c r="CI10" s="135">
        <v>2</v>
      </c>
      <c r="CJ10" s="136">
        <f>IFERROR(CI10/CG10,"-")</f>
        <v>0.66666666666667</v>
      </c>
      <c r="CK10" s="137">
        <v>26001</v>
      </c>
      <c r="CL10" s="138">
        <f>IFERROR(CK10/CG10,"-")</f>
        <v>8667</v>
      </c>
      <c r="CM10" s="139"/>
      <c r="CN10" s="139"/>
      <c r="CO10" s="139">
        <v>2</v>
      </c>
      <c r="CP10" s="140">
        <v>10</v>
      </c>
      <c r="CQ10" s="141">
        <v>545001</v>
      </c>
      <c r="CR10" s="141">
        <v>184000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1.019298245614</v>
      </c>
      <c r="B11" s="189" t="s">
        <v>75</v>
      </c>
      <c r="C11" s="189" t="s">
        <v>58</v>
      </c>
      <c r="D11" s="189"/>
      <c r="E11" s="189" t="s">
        <v>76</v>
      </c>
      <c r="F11" s="189" t="s">
        <v>77</v>
      </c>
      <c r="G11" s="189" t="s">
        <v>61</v>
      </c>
      <c r="H11" s="89" t="s">
        <v>78</v>
      </c>
      <c r="I11" s="89" t="s">
        <v>63</v>
      </c>
      <c r="J11" s="191" t="s">
        <v>79</v>
      </c>
      <c r="K11" s="181">
        <v>570000</v>
      </c>
      <c r="L11" s="80">
        <v>0</v>
      </c>
      <c r="M11" s="80">
        <v>0</v>
      </c>
      <c r="N11" s="80">
        <v>114</v>
      </c>
      <c r="O11" s="91">
        <v>12</v>
      </c>
      <c r="P11" s="92">
        <v>0</v>
      </c>
      <c r="Q11" s="93">
        <f>O11+P11</f>
        <v>12</v>
      </c>
      <c r="R11" s="81">
        <f>IFERROR(Q11/N11,"-")</f>
        <v>0.10526315789474</v>
      </c>
      <c r="S11" s="80">
        <v>0</v>
      </c>
      <c r="T11" s="80">
        <v>2</v>
      </c>
      <c r="U11" s="81">
        <f>IFERROR(T11/(Q11),"-")</f>
        <v>0.16666666666667</v>
      </c>
      <c r="V11" s="82">
        <f>IFERROR(K11/SUM(Q11:Q16),"-")</f>
        <v>11176.470588235</v>
      </c>
      <c r="W11" s="83">
        <v>5</v>
      </c>
      <c r="X11" s="81">
        <f>IF(Q11=0,"-",W11/Q11)</f>
        <v>0.41666666666667</v>
      </c>
      <c r="Y11" s="186">
        <v>49000</v>
      </c>
      <c r="Z11" s="187">
        <f>IFERROR(Y11/Q11,"-")</f>
        <v>4083.3333333333</v>
      </c>
      <c r="AA11" s="187">
        <f>IFERROR(Y11/W11,"-")</f>
        <v>9800</v>
      </c>
      <c r="AB11" s="181">
        <f>SUM(Y11:Y16)-SUM(K11:K16)</f>
        <v>11000</v>
      </c>
      <c r="AC11" s="85">
        <f>SUM(Y11:Y16)/SUM(K11:K16)</f>
        <v>1.019298245614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1</v>
      </c>
      <c r="AX11" s="107">
        <f>IF(Q11=0,"",IF(AW11=0,"",(AW11/Q11)))</f>
        <v>0.083333333333333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4</v>
      </c>
      <c r="BG11" s="113">
        <f>IF(Q11=0,"",IF(BF11=0,"",(BF11/Q11)))</f>
        <v>0.33333333333333</v>
      </c>
      <c r="BH11" s="112">
        <v>1</v>
      </c>
      <c r="BI11" s="114">
        <f>IFERROR(BH11/BF11,"-")</f>
        <v>0.25</v>
      </c>
      <c r="BJ11" s="115">
        <v>3000</v>
      </c>
      <c r="BK11" s="116">
        <f>IFERROR(BJ11/BF11,"-")</f>
        <v>750</v>
      </c>
      <c r="BL11" s="117">
        <v>1</v>
      </c>
      <c r="BM11" s="117"/>
      <c r="BN11" s="117"/>
      <c r="BO11" s="119">
        <v>4</v>
      </c>
      <c r="BP11" s="120">
        <f>IF(Q11=0,"",IF(BO11=0,"",(BO11/Q11)))</f>
        <v>0.33333333333333</v>
      </c>
      <c r="BQ11" s="121">
        <v>2</v>
      </c>
      <c r="BR11" s="122">
        <f>IFERROR(BQ11/BO11,"-")</f>
        <v>0.5</v>
      </c>
      <c r="BS11" s="123">
        <v>10000</v>
      </c>
      <c r="BT11" s="124">
        <f>IFERROR(BS11/BO11,"-")</f>
        <v>2500</v>
      </c>
      <c r="BU11" s="125">
        <v>1</v>
      </c>
      <c r="BV11" s="125">
        <v>1</v>
      </c>
      <c r="BW11" s="125"/>
      <c r="BX11" s="126">
        <v>3</v>
      </c>
      <c r="BY11" s="127">
        <f>IF(Q11=0,"",IF(BX11=0,"",(BX11/Q11)))</f>
        <v>0.25</v>
      </c>
      <c r="BZ11" s="128">
        <v>3</v>
      </c>
      <c r="CA11" s="129">
        <f>IFERROR(BZ11/BX11,"-")</f>
        <v>1</v>
      </c>
      <c r="CB11" s="130">
        <v>39000</v>
      </c>
      <c r="CC11" s="131">
        <f>IFERROR(CB11/BX11,"-")</f>
        <v>13000</v>
      </c>
      <c r="CD11" s="132">
        <v>2</v>
      </c>
      <c r="CE11" s="132"/>
      <c r="CF11" s="132">
        <v>1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5</v>
      </c>
      <c r="CQ11" s="141">
        <v>49000</v>
      </c>
      <c r="CR11" s="141">
        <v>26000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80</v>
      </c>
      <c r="C12" s="189" t="s">
        <v>58</v>
      </c>
      <c r="D12" s="189"/>
      <c r="E12" s="189" t="s">
        <v>76</v>
      </c>
      <c r="F12" s="189" t="s">
        <v>77</v>
      </c>
      <c r="G12" s="189" t="s">
        <v>73</v>
      </c>
      <c r="H12" s="89"/>
      <c r="I12" s="89"/>
      <c r="J12" s="89"/>
      <c r="K12" s="181"/>
      <c r="L12" s="80">
        <v>0</v>
      </c>
      <c r="M12" s="80">
        <v>0</v>
      </c>
      <c r="N12" s="80">
        <v>22</v>
      </c>
      <c r="O12" s="91">
        <v>10</v>
      </c>
      <c r="P12" s="92">
        <v>0</v>
      </c>
      <c r="Q12" s="93">
        <f>O12+P12</f>
        <v>10</v>
      </c>
      <c r="R12" s="81">
        <f>IFERROR(Q12/N12,"-")</f>
        <v>0.45454545454545</v>
      </c>
      <c r="S12" s="80">
        <v>1</v>
      </c>
      <c r="T12" s="80">
        <v>2</v>
      </c>
      <c r="U12" s="81">
        <f>IFERROR(T12/(Q12),"-")</f>
        <v>0.2</v>
      </c>
      <c r="V12" s="82"/>
      <c r="W12" s="83">
        <v>2</v>
      </c>
      <c r="X12" s="81">
        <f>IF(Q12=0,"-",W12/Q12)</f>
        <v>0.2</v>
      </c>
      <c r="Y12" s="186">
        <v>337000</v>
      </c>
      <c r="Z12" s="187">
        <f>IFERROR(Y12/Q12,"-")</f>
        <v>33700</v>
      </c>
      <c r="AA12" s="187">
        <f>IFERROR(Y12/W12,"-")</f>
        <v>168500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2</v>
      </c>
      <c r="BG12" s="113">
        <f>IF(Q12=0,"",IF(BF12=0,"",(BF12/Q12)))</f>
        <v>0.2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1</v>
      </c>
      <c r="BP12" s="120">
        <f>IF(Q12=0,"",IF(BO12=0,"",(BO12/Q12)))</f>
        <v>0.1</v>
      </c>
      <c r="BQ12" s="121">
        <v>1</v>
      </c>
      <c r="BR12" s="122">
        <f>IFERROR(BQ12/BO12,"-")</f>
        <v>1</v>
      </c>
      <c r="BS12" s="123">
        <v>97000</v>
      </c>
      <c r="BT12" s="124">
        <f>IFERROR(BS12/BO12,"-")</f>
        <v>97000</v>
      </c>
      <c r="BU12" s="125"/>
      <c r="BV12" s="125"/>
      <c r="BW12" s="125">
        <v>1</v>
      </c>
      <c r="BX12" s="126">
        <v>6</v>
      </c>
      <c r="BY12" s="127">
        <f>IF(Q12=0,"",IF(BX12=0,"",(BX12/Q12)))</f>
        <v>0.6</v>
      </c>
      <c r="BZ12" s="128">
        <v>2</v>
      </c>
      <c r="CA12" s="129">
        <f>IFERROR(BZ12/BX12,"-")</f>
        <v>0.33333333333333</v>
      </c>
      <c r="CB12" s="130">
        <v>243000</v>
      </c>
      <c r="CC12" s="131">
        <f>IFERROR(CB12/BX12,"-")</f>
        <v>40500</v>
      </c>
      <c r="CD12" s="132">
        <v>1</v>
      </c>
      <c r="CE12" s="132"/>
      <c r="CF12" s="132">
        <v>1</v>
      </c>
      <c r="CG12" s="133">
        <v>1</v>
      </c>
      <c r="CH12" s="134">
        <f>IF(Q12=0,"",IF(CG12=0,"",(CG12/Q12)))</f>
        <v>0.1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2</v>
      </c>
      <c r="CQ12" s="141">
        <v>337000</v>
      </c>
      <c r="CR12" s="141">
        <v>240000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79"/>
      <c r="B13" s="189" t="s">
        <v>81</v>
      </c>
      <c r="C13" s="189" t="s">
        <v>58</v>
      </c>
      <c r="D13" s="189"/>
      <c r="E13" s="189" t="s">
        <v>76</v>
      </c>
      <c r="F13" s="189" t="s">
        <v>77</v>
      </c>
      <c r="G13" s="189" t="s">
        <v>82</v>
      </c>
      <c r="H13" s="89" t="s">
        <v>83</v>
      </c>
      <c r="I13" s="89" t="s">
        <v>84</v>
      </c>
      <c r="J13" s="191" t="s">
        <v>85</v>
      </c>
      <c r="K13" s="181"/>
      <c r="L13" s="80">
        <v>0</v>
      </c>
      <c r="M13" s="80">
        <v>0</v>
      </c>
      <c r="N13" s="80">
        <v>78</v>
      </c>
      <c r="O13" s="91">
        <v>8</v>
      </c>
      <c r="P13" s="92">
        <v>0</v>
      </c>
      <c r="Q13" s="93">
        <f>O13+P13</f>
        <v>8</v>
      </c>
      <c r="R13" s="81">
        <f>IFERROR(Q13/N13,"-")</f>
        <v>0.1025641025641</v>
      </c>
      <c r="S13" s="80">
        <v>1</v>
      </c>
      <c r="T13" s="80">
        <v>1</v>
      </c>
      <c r="U13" s="81">
        <f>IFERROR(T13/(Q13),"-")</f>
        <v>0.125</v>
      </c>
      <c r="V13" s="82"/>
      <c r="W13" s="83">
        <v>2</v>
      </c>
      <c r="X13" s="81">
        <f>IF(Q13=0,"-",W13/Q13)</f>
        <v>0.25</v>
      </c>
      <c r="Y13" s="186">
        <v>14000</v>
      </c>
      <c r="Z13" s="187">
        <f>IFERROR(Y13/Q13,"-")</f>
        <v>1750</v>
      </c>
      <c r="AA13" s="187">
        <f>IFERROR(Y13/W13,"-")</f>
        <v>7000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2</v>
      </c>
      <c r="AO13" s="101">
        <f>IF(Q13=0,"",IF(AN13=0,"",(AN13/Q13)))</f>
        <v>0.25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3</v>
      </c>
      <c r="BP13" s="120">
        <f>IF(Q13=0,"",IF(BO13=0,"",(BO13/Q13)))</f>
        <v>0.375</v>
      </c>
      <c r="BQ13" s="121">
        <v>1</v>
      </c>
      <c r="BR13" s="122">
        <f>IFERROR(BQ13/BO13,"-")</f>
        <v>0.33333333333333</v>
      </c>
      <c r="BS13" s="123">
        <v>3000</v>
      </c>
      <c r="BT13" s="124">
        <f>IFERROR(BS13/BO13,"-")</f>
        <v>1000</v>
      </c>
      <c r="BU13" s="125">
        <v>1</v>
      </c>
      <c r="BV13" s="125"/>
      <c r="BW13" s="125"/>
      <c r="BX13" s="126">
        <v>3</v>
      </c>
      <c r="BY13" s="127">
        <f>IF(Q13=0,"",IF(BX13=0,"",(BX13/Q13)))</f>
        <v>0.375</v>
      </c>
      <c r="BZ13" s="128">
        <v>3</v>
      </c>
      <c r="CA13" s="129">
        <f>IFERROR(BZ13/BX13,"-")</f>
        <v>1</v>
      </c>
      <c r="CB13" s="130">
        <v>17000</v>
      </c>
      <c r="CC13" s="131">
        <f>IFERROR(CB13/BX13,"-")</f>
        <v>5666.6666666667</v>
      </c>
      <c r="CD13" s="132">
        <v>2</v>
      </c>
      <c r="CE13" s="132"/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2</v>
      </c>
      <c r="CQ13" s="141">
        <v>14000</v>
      </c>
      <c r="CR13" s="141">
        <v>11000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86</v>
      </c>
      <c r="C14" s="189" t="s">
        <v>58</v>
      </c>
      <c r="D14" s="189"/>
      <c r="E14" s="189" t="s">
        <v>76</v>
      </c>
      <c r="F14" s="189" t="s">
        <v>77</v>
      </c>
      <c r="G14" s="189" t="s">
        <v>73</v>
      </c>
      <c r="H14" s="89"/>
      <c r="I14" s="89"/>
      <c r="J14" s="89"/>
      <c r="K14" s="181"/>
      <c r="L14" s="80">
        <v>0</v>
      </c>
      <c r="M14" s="80">
        <v>0</v>
      </c>
      <c r="N14" s="80">
        <v>7</v>
      </c>
      <c r="O14" s="91">
        <v>7</v>
      </c>
      <c r="P14" s="92">
        <v>0</v>
      </c>
      <c r="Q14" s="93">
        <f>O14+P14</f>
        <v>7</v>
      </c>
      <c r="R14" s="81">
        <f>IFERROR(Q14/N14,"-")</f>
        <v>1</v>
      </c>
      <c r="S14" s="80">
        <v>0</v>
      </c>
      <c r="T14" s="80">
        <v>2</v>
      </c>
      <c r="U14" s="81">
        <f>IFERROR(T14/(Q14),"-")</f>
        <v>0.28571428571429</v>
      </c>
      <c r="V14" s="82"/>
      <c r="W14" s="83">
        <v>1</v>
      </c>
      <c r="X14" s="81">
        <f>IF(Q14=0,"-",W14/Q14)</f>
        <v>0.14285714285714</v>
      </c>
      <c r="Y14" s="186">
        <v>2000</v>
      </c>
      <c r="Z14" s="187">
        <f>IFERROR(Y14/Q14,"-")</f>
        <v>285.71428571429</v>
      </c>
      <c r="AA14" s="187">
        <f>IFERROR(Y14/W14,"-")</f>
        <v>2000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0.14285714285714</v>
      </c>
      <c r="BH14" s="112">
        <v>1</v>
      </c>
      <c r="BI14" s="114">
        <f>IFERROR(BH14/BF14,"-")</f>
        <v>1</v>
      </c>
      <c r="BJ14" s="115">
        <v>20000</v>
      </c>
      <c r="BK14" s="116">
        <f>IFERROR(BJ14/BF14,"-")</f>
        <v>20000</v>
      </c>
      <c r="BL14" s="117"/>
      <c r="BM14" s="117"/>
      <c r="BN14" s="117">
        <v>1</v>
      </c>
      <c r="BO14" s="119">
        <v>4</v>
      </c>
      <c r="BP14" s="120">
        <f>IF(Q14=0,"",IF(BO14=0,"",(BO14/Q14)))</f>
        <v>0.57142857142857</v>
      </c>
      <c r="BQ14" s="121">
        <v>1</v>
      </c>
      <c r="BR14" s="122">
        <f>IFERROR(BQ14/BO14,"-")</f>
        <v>0.25</v>
      </c>
      <c r="BS14" s="123">
        <v>2000</v>
      </c>
      <c r="BT14" s="124">
        <f>IFERROR(BS14/BO14,"-")</f>
        <v>500</v>
      </c>
      <c r="BU14" s="125">
        <v>1</v>
      </c>
      <c r="BV14" s="125"/>
      <c r="BW14" s="125"/>
      <c r="BX14" s="126">
        <v>2</v>
      </c>
      <c r="BY14" s="127">
        <f>IF(Q14=0,"",IF(BX14=0,"",(BX14/Q14)))</f>
        <v>0.28571428571429</v>
      </c>
      <c r="BZ14" s="128">
        <v>1</v>
      </c>
      <c r="CA14" s="129">
        <f>IFERROR(BZ14/BX14,"-")</f>
        <v>0.5</v>
      </c>
      <c r="CB14" s="130">
        <v>153000</v>
      </c>
      <c r="CC14" s="131">
        <f>IFERROR(CB14/BX14,"-")</f>
        <v>76500</v>
      </c>
      <c r="CD14" s="132"/>
      <c r="CE14" s="132"/>
      <c r="CF14" s="132">
        <v>1</v>
      </c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2000</v>
      </c>
      <c r="CR14" s="141">
        <v>153000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/>
      <c r="B15" s="189" t="s">
        <v>87</v>
      </c>
      <c r="C15" s="189" t="s">
        <v>58</v>
      </c>
      <c r="D15" s="189"/>
      <c r="E15" s="189" t="s">
        <v>88</v>
      </c>
      <c r="F15" s="189" t="s">
        <v>89</v>
      </c>
      <c r="G15" s="189" t="s">
        <v>90</v>
      </c>
      <c r="H15" s="89" t="s">
        <v>83</v>
      </c>
      <c r="I15" s="89" t="s">
        <v>84</v>
      </c>
      <c r="J15" s="190" t="s">
        <v>91</v>
      </c>
      <c r="K15" s="181"/>
      <c r="L15" s="80">
        <v>0</v>
      </c>
      <c r="M15" s="80">
        <v>0</v>
      </c>
      <c r="N15" s="80">
        <v>56</v>
      </c>
      <c r="O15" s="91">
        <v>5</v>
      </c>
      <c r="P15" s="92">
        <v>0</v>
      </c>
      <c r="Q15" s="93">
        <f>O15+P15</f>
        <v>5</v>
      </c>
      <c r="R15" s="81">
        <f>IFERROR(Q15/N15,"-")</f>
        <v>0.089285714285714</v>
      </c>
      <c r="S15" s="80">
        <v>1</v>
      </c>
      <c r="T15" s="80">
        <v>1</v>
      </c>
      <c r="U15" s="81">
        <f>IFERROR(T15/(Q15),"-")</f>
        <v>0.2</v>
      </c>
      <c r="V15" s="82"/>
      <c r="W15" s="83">
        <v>1</v>
      </c>
      <c r="X15" s="81">
        <f>IF(Q15=0,"-",W15/Q15)</f>
        <v>0.2</v>
      </c>
      <c r="Y15" s="186">
        <v>158000</v>
      </c>
      <c r="Z15" s="187">
        <f>IFERROR(Y15/Q15,"-")</f>
        <v>31600</v>
      </c>
      <c r="AA15" s="187">
        <f>IFERROR(Y15/W15,"-")</f>
        <v>158000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0.2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3</v>
      </c>
      <c r="BP15" s="120">
        <f>IF(Q15=0,"",IF(BO15=0,"",(BO15/Q15)))</f>
        <v>0.6</v>
      </c>
      <c r="BQ15" s="121">
        <v>1</v>
      </c>
      <c r="BR15" s="122">
        <f>IFERROR(BQ15/BO15,"-")</f>
        <v>0.33333333333333</v>
      </c>
      <c r="BS15" s="123">
        <v>158000</v>
      </c>
      <c r="BT15" s="124">
        <f>IFERROR(BS15/BO15,"-")</f>
        <v>52666.666666667</v>
      </c>
      <c r="BU15" s="125"/>
      <c r="BV15" s="125"/>
      <c r="BW15" s="125">
        <v>1</v>
      </c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>
        <v>1</v>
      </c>
      <c r="CH15" s="134">
        <f>IF(Q15=0,"",IF(CG15=0,"",(CG15/Q15)))</f>
        <v>0.2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1</v>
      </c>
      <c r="CQ15" s="141">
        <v>158000</v>
      </c>
      <c r="CR15" s="141">
        <v>158000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/>
      <c r="B16" s="189" t="s">
        <v>92</v>
      </c>
      <c r="C16" s="189" t="s">
        <v>58</v>
      </c>
      <c r="D16" s="189"/>
      <c r="E16" s="189" t="s">
        <v>88</v>
      </c>
      <c r="F16" s="189" t="s">
        <v>89</v>
      </c>
      <c r="G16" s="189" t="s">
        <v>73</v>
      </c>
      <c r="H16" s="89"/>
      <c r="I16" s="89"/>
      <c r="J16" s="89"/>
      <c r="K16" s="181"/>
      <c r="L16" s="80">
        <v>0</v>
      </c>
      <c r="M16" s="80">
        <v>0</v>
      </c>
      <c r="N16" s="80">
        <v>17</v>
      </c>
      <c r="O16" s="91">
        <v>9</v>
      </c>
      <c r="P16" s="92">
        <v>0</v>
      </c>
      <c r="Q16" s="93">
        <f>O16+P16</f>
        <v>9</v>
      </c>
      <c r="R16" s="81">
        <f>IFERROR(Q16/N16,"-")</f>
        <v>0.52941176470588</v>
      </c>
      <c r="S16" s="80">
        <v>0</v>
      </c>
      <c r="T16" s="80">
        <v>2</v>
      </c>
      <c r="U16" s="81">
        <f>IFERROR(T16/(Q16),"-")</f>
        <v>0.22222222222222</v>
      </c>
      <c r="V16" s="82"/>
      <c r="W16" s="83">
        <v>2</v>
      </c>
      <c r="X16" s="81">
        <f>IF(Q16=0,"-",W16/Q16)</f>
        <v>0.22222222222222</v>
      </c>
      <c r="Y16" s="186">
        <v>21000</v>
      </c>
      <c r="Z16" s="187">
        <f>IFERROR(Y16/Q16,"-")</f>
        <v>2333.3333333333</v>
      </c>
      <c r="AA16" s="187">
        <f>IFERROR(Y16/W16,"-")</f>
        <v>10500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2</v>
      </c>
      <c r="BP16" s="120">
        <f>IF(Q16=0,"",IF(BO16=0,"",(BO16/Q16)))</f>
        <v>0.22222222222222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7</v>
      </c>
      <c r="BY16" s="127">
        <f>IF(Q16=0,"",IF(BX16=0,"",(BX16/Q16)))</f>
        <v>0.77777777777778</v>
      </c>
      <c r="BZ16" s="128">
        <v>4</v>
      </c>
      <c r="CA16" s="129">
        <f>IFERROR(BZ16/BX16,"-")</f>
        <v>0.57142857142857</v>
      </c>
      <c r="CB16" s="130">
        <v>84000</v>
      </c>
      <c r="CC16" s="131">
        <f>IFERROR(CB16/BX16,"-")</f>
        <v>12000</v>
      </c>
      <c r="CD16" s="132">
        <v>1</v>
      </c>
      <c r="CE16" s="132"/>
      <c r="CF16" s="132">
        <v>3</v>
      </c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2</v>
      </c>
      <c r="CQ16" s="141">
        <v>21000</v>
      </c>
      <c r="CR16" s="141">
        <v>38000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2.104</v>
      </c>
      <c r="B17" s="189" t="s">
        <v>93</v>
      </c>
      <c r="C17" s="189" t="s">
        <v>58</v>
      </c>
      <c r="D17" s="189"/>
      <c r="E17" s="189" t="s">
        <v>94</v>
      </c>
      <c r="F17" s="189" t="s">
        <v>95</v>
      </c>
      <c r="G17" s="189" t="s">
        <v>61</v>
      </c>
      <c r="H17" s="89" t="s">
        <v>96</v>
      </c>
      <c r="I17" s="89" t="s">
        <v>97</v>
      </c>
      <c r="J17" s="89" t="s">
        <v>98</v>
      </c>
      <c r="K17" s="181">
        <v>125000</v>
      </c>
      <c r="L17" s="80">
        <v>0</v>
      </c>
      <c r="M17" s="80">
        <v>0</v>
      </c>
      <c r="N17" s="80">
        <v>27</v>
      </c>
      <c r="O17" s="91">
        <v>4</v>
      </c>
      <c r="P17" s="92">
        <v>0</v>
      </c>
      <c r="Q17" s="93">
        <f>O17+P17</f>
        <v>4</v>
      </c>
      <c r="R17" s="81">
        <f>IFERROR(Q17/N17,"-")</f>
        <v>0.14814814814815</v>
      </c>
      <c r="S17" s="80">
        <v>0</v>
      </c>
      <c r="T17" s="80">
        <v>2</v>
      </c>
      <c r="U17" s="81">
        <f>IFERROR(T17/(Q17),"-")</f>
        <v>0.5</v>
      </c>
      <c r="V17" s="82">
        <f>IFERROR(K17/SUM(Q17:Q20),"-")</f>
        <v>7352.9411764706</v>
      </c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>
        <f>SUM(Y17:Y20)-SUM(K17:K20)</f>
        <v>138000</v>
      </c>
      <c r="AC17" s="85">
        <f>SUM(Y17:Y20)/SUM(K17:K20)</f>
        <v>2.104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3</v>
      </c>
      <c r="BG17" s="113">
        <f>IF(Q17=0,"",IF(BF17=0,"",(BF17/Q17)))</f>
        <v>0.75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1</v>
      </c>
      <c r="BP17" s="120">
        <f>IF(Q17=0,"",IF(BO17=0,"",(BO17/Q17)))</f>
        <v>0.25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99</v>
      </c>
      <c r="C18" s="189" t="s">
        <v>58</v>
      </c>
      <c r="D18" s="189"/>
      <c r="E18" s="189" t="s">
        <v>100</v>
      </c>
      <c r="F18" s="189" t="s">
        <v>101</v>
      </c>
      <c r="G18" s="189" t="s">
        <v>61</v>
      </c>
      <c r="H18" s="89"/>
      <c r="I18" s="89" t="s">
        <v>97</v>
      </c>
      <c r="J18" s="89" t="s">
        <v>102</v>
      </c>
      <c r="K18" s="181"/>
      <c r="L18" s="80">
        <v>0</v>
      </c>
      <c r="M18" s="80">
        <v>0</v>
      </c>
      <c r="N18" s="80">
        <v>38</v>
      </c>
      <c r="O18" s="91">
        <v>3</v>
      </c>
      <c r="P18" s="92">
        <v>0</v>
      </c>
      <c r="Q18" s="93">
        <f>O18+P18</f>
        <v>3</v>
      </c>
      <c r="R18" s="81">
        <f>IFERROR(Q18/N18,"-")</f>
        <v>0.078947368421053</v>
      </c>
      <c r="S18" s="80">
        <v>0</v>
      </c>
      <c r="T18" s="80">
        <v>2</v>
      </c>
      <c r="U18" s="81">
        <f>IFERROR(T18/(Q18),"-")</f>
        <v>0.66666666666667</v>
      </c>
      <c r="V18" s="82"/>
      <c r="W18" s="83">
        <v>1</v>
      </c>
      <c r="X18" s="81">
        <f>IF(Q18=0,"-",W18/Q18)</f>
        <v>0.33333333333333</v>
      </c>
      <c r="Y18" s="186">
        <v>34000</v>
      </c>
      <c r="Z18" s="187">
        <f>IFERROR(Y18/Q18,"-")</f>
        <v>11333.333333333</v>
      </c>
      <c r="AA18" s="187">
        <f>IFERROR(Y18/W18,"-")</f>
        <v>34000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2</v>
      </c>
      <c r="BP18" s="120">
        <f>IF(Q18=0,"",IF(BO18=0,"",(BO18/Q18)))</f>
        <v>0.66666666666667</v>
      </c>
      <c r="BQ18" s="121">
        <v>1</v>
      </c>
      <c r="BR18" s="122">
        <f>IFERROR(BQ18/BO18,"-")</f>
        <v>0.5</v>
      </c>
      <c r="BS18" s="123">
        <v>34000</v>
      </c>
      <c r="BT18" s="124">
        <f>IFERROR(BS18/BO18,"-")</f>
        <v>17000</v>
      </c>
      <c r="BU18" s="125"/>
      <c r="BV18" s="125"/>
      <c r="BW18" s="125">
        <v>1</v>
      </c>
      <c r="BX18" s="126">
        <v>1</v>
      </c>
      <c r="BY18" s="127">
        <f>IF(Q18=0,"",IF(BX18=0,"",(BX18/Q18)))</f>
        <v>0.33333333333333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1</v>
      </c>
      <c r="CQ18" s="141">
        <v>34000</v>
      </c>
      <c r="CR18" s="141">
        <v>34000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103</v>
      </c>
      <c r="C19" s="189" t="s">
        <v>58</v>
      </c>
      <c r="D19" s="189"/>
      <c r="E19" s="189" t="s">
        <v>104</v>
      </c>
      <c r="F19" s="189" t="s">
        <v>105</v>
      </c>
      <c r="G19" s="189" t="s">
        <v>61</v>
      </c>
      <c r="H19" s="89"/>
      <c r="I19" s="89" t="s">
        <v>97</v>
      </c>
      <c r="J19" s="89" t="s">
        <v>106</v>
      </c>
      <c r="K19" s="181"/>
      <c r="L19" s="80">
        <v>0</v>
      </c>
      <c r="M19" s="80">
        <v>0</v>
      </c>
      <c r="N19" s="80">
        <v>17</v>
      </c>
      <c r="O19" s="91">
        <v>1</v>
      </c>
      <c r="P19" s="92">
        <v>0</v>
      </c>
      <c r="Q19" s="93">
        <f>O19+P19</f>
        <v>1</v>
      </c>
      <c r="R19" s="81">
        <f>IFERROR(Q19/N19,"-")</f>
        <v>0.058823529411765</v>
      </c>
      <c r="S19" s="80">
        <v>0</v>
      </c>
      <c r="T19" s="80">
        <v>1</v>
      </c>
      <c r="U19" s="81">
        <f>IFERROR(T19/(Q19),"-")</f>
        <v>1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>
        <v>1</v>
      </c>
      <c r="AX19" s="107">
        <f>IF(Q19=0,"",IF(AW19=0,"",(AW19/Q19)))</f>
        <v>1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107</v>
      </c>
      <c r="C20" s="189" t="s">
        <v>58</v>
      </c>
      <c r="D20" s="189"/>
      <c r="E20" s="189" t="s">
        <v>72</v>
      </c>
      <c r="F20" s="189" t="s">
        <v>72</v>
      </c>
      <c r="G20" s="189" t="s">
        <v>73</v>
      </c>
      <c r="H20" s="89"/>
      <c r="I20" s="89"/>
      <c r="J20" s="89"/>
      <c r="K20" s="181"/>
      <c r="L20" s="80">
        <v>0</v>
      </c>
      <c r="M20" s="80">
        <v>0</v>
      </c>
      <c r="N20" s="80">
        <v>10</v>
      </c>
      <c r="O20" s="91">
        <v>9</v>
      </c>
      <c r="P20" s="92">
        <v>0</v>
      </c>
      <c r="Q20" s="93">
        <f>O20+P20</f>
        <v>9</v>
      </c>
      <c r="R20" s="81">
        <f>IFERROR(Q20/N20,"-")</f>
        <v>0.9</v>
      </c>
      <c r="S20" s="80">
        <v>1</v>
      </c>
      <c r="T20" s="80">
        <v>2</v>
      </c>
      <c r="U20" s="81">
        <f>IFERROR(T20/(Q20),"-")</f>
        <v>0.22222222222222</v>
      </c>
      <c r="V20" s="82"/>
      <c r="W20" s="83">
        <v>1</v>
      </c>
      <c r="X20" s="81">
        <f>IF(Q20=0,"-",W20/Q20)</f>
        <v>0.11111111111111</v>
      </c>
      <c r="Y20" s="186">
        <v>229000</v>
      </c>
      <c r="Z20" s="187">
        <f>IFERROR(Y20/Q20,"-")</f>
        <v>25444.444444444</v>
      </c>
      <c r="AA20" s="187">
        <f>IFERROR(Y20/W20,"-")</f>
        <v>229000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6</v>
      </c>
      <c r="BP20" s="120">
        <f>IF(Q20=0,"",IF(BO20=0,"",(BO20/Q20)))</f>
        <v>0.66666666666667</v>
      </c>
      <c r="BQ20" s="121">
        <v>3</v>
      </c>
      <c r="BR20" s="122">
        <f>IFERROR(BQ20/BO20,"-")</f>
        <v>0.5</v>
      </c>
      <c r="BS20" s="123">
        <v>237000</v>
      </c>
      <c r="BT20" s="124">
        <f>IFERROR(BS20/BO20,"-")</f>
        <v>39500</v>
      </c>
      <c r="BU20" s="125"/>
      <c r="BV20" s="125">
        <v>1</v>
      </c>
      <c r="BW20" s="125">
        <v>2</v>
      </c>
      <c r="BX20" s="126">
        <v>2</v>
      </c>
      <c r="BY20" s="127">
        <f>IF(Q20=0,"",IF(BX20=0,"",(BX20/Q20)))</f>
        <v>0.22222222222222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>
        <v>1</v>
      </c>
      <c r="CH20" s="134">
        <f>IF(Q20=0,"",IF(CG20=0,"",(CG20/Q20)))</f>
        <v>0.11111111111111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1</v>
      </c>
      <c r="CQ20" s="141">
        <v>229000</v>
      </c>
      <c r="CR20" s="141">
        <v>214000</v>
      </c>
      <c r="CS20" s="141"/>
      <c r="CT20" s="142" t="str">
        <f>IF(AND(CR20=0,CS20=0),"",IF(AND(CR20&lt;=100000,CS20&lt;=100000),"",IF(CR20/CQ20&gt;0.7,"男高",IF(CS20/CQ20&gt;0.7,"女高",""))))</f>
        <v>男高</v>
      </c>
    </row>
    <row r="21" spans="1:99">
      <c r="A21" s="79">
        <f>AC21</f>
        <v>4.9125</v>
      </c>
      <c r="B21" s="189" t="s">
        <v>108</v>
      </c>
      <c r="C21" s="189" t="s">
        <v>58</v>
      </c>
      <c r="D21" s="189"/>
      <c r="E21" s="189"/>
      <c r="F21" s="189"/>
      <c r="G21" s="189" t="s">
        <v>90</v>
      </c>
      <c r="H21" s="89" t="s">
        <v>109</v>
      </c>
      <c r="I21" s="89" t="s">
        <v>110</v>
      </c>
      <c r="J21" s="89" t="s">
        <v>111</v>
      </c>
      <c r="K21" s="181">
        <v>80000</v>
      </c>
      <c r="L21" s="80">
        <v>0</v>
      </c>
      <c r="M21" s="80">
        <v>0</v>
      </c>
      <c r="N21" s="80">
        <v>357</v>
      </c>
      <c r="O21" s="91">
        <v>26</v>
      </c>
      <c r="P21" s="92">
        <v>0</v>
      </c>
      <c r="Q21" s="93">
        <f>O21+P21</f>
        <v>26</v>
      </c>
      <c r="R21" s="81">
        <f>IFERROR(Q21/N21,"-")</f>
        <v>0.072829131652661</v>
      </c>
      <c r="S21" s="80">
        <v>2</v>
      </c>
      <c r="T21" s="80">
        <v>11</v>
      </c>
      <c r="U21" s="81">
        <f>IFERROR(T21/(Q21),"-")</f>
        <v>0.42307692307692</v>
      </c>
      <c r="V21" s="82">
        <f>IFERROR(K21/SUM(Q21:Q22),"-")</f>
        <v>2285.7142857143</v>
      </c>
      <c r="W21" s="83">
        <v>7</v>
      </c>
      <c r="X21" s="81">
        <f>IF(Q21=0,"-",W21/Q21)</f>
        <v>0.26923076923077</v>
      </c>
      <c r="Y21" s="186">
        <v>294000</v>
      </c>
      <c r="Z21" s="187">
        <f>IFERROR(Y21/Q21,"-")</f>
        <v>11307.692307692</v>
      </c>
      <c r="AA21" s="187">
        <f>IFERROR(Y21/W21,"-")</f>
        <v>42000</v>
      </c>
      <c r="AB21" s="181">
        <f>SUM(Y21:Y22)-SUM(K21:K22)</f>
        <v>313000</v>
      </c>
      <c r="AC21" s="85">
        <f>SUM(Y21:Y22)/SUM(K21:K22)</f>
        <v>4.9125</v>
      </c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>
        <v>1</v>
      </c>
      <c r="AX21" s="107">
        <f>IF(Q21=0,"",IF(AW21=0,"",(AW21/Q21)))</f>
        <v>0.038461538461538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>
        <v>7</v>
      </c>
      <c r="BG21" s="113">
        <f>IF(Q21=0,"",IF(BF21=0,"",(BF21/Q21)))</f>
        <v>0.26923076923077</v>
      </c>
      <c r="BH21" s="112">
        <v>1</v>
      </c>
      <c r="BI21" s="114">
        <f>IFERROR(BH21/BF21,"-")</f>
        <v>0.14285714285714</v>
      </c>
      <c r="BJ21" s="115">
        <v>3000</v>
      </c>
      <c r="BK21" s="116">
        <f>IFERROR(BJ21/BF21,"-")</f>
        <v>428.57142857143</v>
      </c>
      <c r="BL21" s="117">
        <v>1</v>
      </c>
      <c r="BM21" s="117"/>
      <c r="BN21" s="117"/>
      <c r="BO21" s="119">
        <v>11</v>
      </c>
      <c r="BP21" s="120">
        <f>IF(Q21=0,"",IF(BO21=0,"",(BO21/Q21)))</f>
        <v>0.42307692307692</v>
      </c>
      <c r="BQ21" s="121">
        <v>4</v>
      </c>
      <c r="BR21" s="122">
        <f>IFERROR(BQ21/BO21,"-")</f>
        <v>0.36363636363636</v>
      </c>
      <c r="BS21" s="123">
        <v>175000</v>
      </c>
      <c r="BT21" s="124">
        <f>IFERROR(BS21/BO21,"-")</f>
        <v>15909.090909091</v>
      </c>
      <c r="BU21" s="125">
        <v>2</v>
      </c>
      <c r="BV21" s="125"/>
      <c r="BW21" s="125">
        <v>2</v>
      </c>
      <c r="BX21" s="126">
        <v>6</v>
      </c>
      <c r="BY21" s="127">
        <f>IF(Q21=0,"",IF(BX21=0,"",(BX21/Q21)))</f>
        <v>0.23076923076923</v>
      </c>
      <c r="BZ21" s="128">
        <v>1</v>
      </c>
      <c r="CA21" s="129">
        <f>IFERROR(BZ21/BX21,"-")</f>
        <v>0.16666666666667</v>
      </c>
      <c r="CB21" s="130">
        <v>44000</v>
      </c>
      <c r="CC21" s="131">
        <f>IFERROR(CB21/BX21,"-")</f>
        <v>7333.3333333333</v>
      </c>
      <c r="CD21" s="132"/>
      <c r="CE21" s="132"/>
      <c r="CF21" s="132">
        <v>1</v>
      </c>
      <c r="CG21" s="133">
        <v>1</v>
      </c>
      <c r="CH21" s="134">
        <f>IF(Q21=0,"",IF(CG21=0,"",(CG21/Q21)))</f>
        <v>0.038461538461538</v>
      </c>
      <c r="CI21" s="135">
        <v>1</v>
      </c>
      <c r="CJ21" s="136">
        <f>IFERROR(CI21/CG21,"-")</f>
        <v>1</v>
      </c>
      <c r="CK21" s="137">
        <v>72000</v>
      </c>
      <c r="CL21" s="138">
        <f>IFERROR(CK21/CG21,"-")</f>
        <v>72000</v>
      </c>
      <c r="CM21" s="139"/>
      <c r="CN21" s="139"/>
      <c r="CO21" s="139">
        <v>1</v>
      </c>
      <c r="CP21" s="140">
        <v>7</v>
      </c>
      <c r="CQ21" s="141">
        <v>294000</v>
      </c>
      <c r="CR21" s="141">
        <v>143000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112</v>
      </c>
      <c r="C22" s="189" t="s">
        <v>58</v>
      </c>
      <c r="D22" s="189"/>
      <c r="E22" s="189"/>
      <c r="F22" s="189"/>
      <c r="G22" s="189" t="s">
        <v>73</v>
      </c>
      <c r="H22" s="89"/>
      <c r="I22" s="89"/>
      <c r="J22" s="89"/>
      <c r="K22" s="181"/>
      <c r="L22" s="80">
        <v>0</v>
      </c>
      <c r="M22" s="80">
        <v>0</v>
      </c>
      <c r="N22" s="80">
        <v>20</v>
      </c>
      <c r="O22" s="91">
        <v>9</v>
      </c>
      <c r="P22" s="92">
        <v>0</v>
      </c>
      <c r="Q22" s="93">
        <f>O22+P22</f>
        <v>9</v>
      </c>
      <c r="R22" s="81">
        <f>IFERROR(Q22/N22,"-")</f>
        <v>0.45</v>
      </c>
      <c r="S22" s="80">
        <v>0</v>
      </c>
      <c r="T22" s="80">
        <v>2</v>
      </c>
      <c r="U22" s="81">
        <f>IFERROR(T22/(Q22),"-")</f>
        <v>0.22222222222222</v>
      </c>
      <c r="V22" s="82"/>
      <c r="W22" s="83">
        <v>3</v>
      </c>
      <c r="X22" s="81">
        <f>IF(Q22=0,"-",W22/Q22)</f>
        <v>0.33333333333333</v>
      </c>
      <c r="Y22" s="186">
        <v>99000</v>
      </c>
      <c r="Z22" s="187">
        <f>IFERROR(Y22/Q22,"-")</f>
        <v>11000</v>
      </c>
      <c r="AA22" s="187">
        <f>IFERROR(Y22/W22,"-")</f>
        <v>33000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3</v>
      </c>
      <c r="BP22" s="120">
        <f>IF(Q22=0,"",IF(BO22=0,"",(BO22/Q22)))</f>
        <v>0.33333333333333</v>
      </c>
      <c r="BQ22" s="121">
        <v>1</v>
      </c>
      <c r="BR22" s="122">
        <f>IFERROR(BQ22/BO22,"-")</f>
        <v>0.33333333333333</v>
      </c>
      <c r="BS22" s="123">
        <v>1000</v>
      </c>
      <c r="BT22" s="124">
        <f>IFERROR(BS22/BO22,"-")</f>
        <v>333.33333333333</v>
      </c>
      <c r="BU22" s="125">
        <v>1</v>
      </c>
      <c r="BV22" s="125"/>
      <c r="BW22" s="125"/>
      <c r="BX22" s="126">
        <v>5</v>
      </c>
      <c r="BY22" s="127">
        <f>IF(Q22=0,"",IF(BX22=0,"",(BX22/Q22)))</f>
        <v>0.55555555555556</v>
      </c>
      <c r="BZ22" s="128">
        <v>1</v>
      </c>
      <c r="CA22" s="129">
        <f>IFERROR(BZ22/BX22,"-")</f>
        <v>0.2</v>
      </c>
      <c r="CB22" s="130">
        <v>3000</v>
      </c>
      <c r="CC22" s="131">
        <f>IFERROR(CB22/BX22,"-")</f>
        <v>600</v>
      </c>
      <c r="CD22" s="132">
        <v>1</v>
      </c>
      <c r="CE22" s="132"/>
      <c r="CF22" s="132"/>
      <c r="CG22" s="133">
        <v>1</v>
      </c>
      <c r="CH22" s="134">
        <f>IF(Q22=0,"",IF(CG22=0,"",(CG22/Q22)))</f>
        <v>0.11111111111111</v>
      </c>
      <c r="CI22" s="135">
        <v>1</v>
      </c>
      <c r="CJ22" s="136">
        <f>IFERROR(CI22/CG22,"-")</f>
        <v>1</v>
      </c>
      <c r="CK22" s="137">
        <v>95000</v>
      </c>
      <c r="CL22" s="138">
        <f>IFERROR(CK22/CG22,"-")</f>
        <v>95000</v>
      </c>
      <c r="CM22" s="139"/>
      <c r="CN22" s="139"/>
      <c r="CO22" s="139">
        <v>1</v>
      </c>
      <c r="CP22" s="140">
        <v>3</v>
      </c>
      <c r="CQ22" s="141">
        <v>99000</v>
      </c>
      <c r="CR22" s="141">
        <v>95000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>
        <f>AC23</f>
        <v>0.5125</v>
      </c>
      <c r="B23" s="189" t="s">
        <v>113</v>
      </c>
      <c r="C23" s="189" t="s">
        <v>58</v>
      </c>
      <c r="D23" s="189"/>
      <c r="E23" s="189" t="s">
        <v>76</v>
      </c>
      <c r="F23" s="189" t="s">
        <v>77</v>
      </c>
      <c r="G23" s="189" t="s">
        <v>61</v>
      </c>
      <c r="H23" s="89" t="s">
        <v>114</v>
      </c>
      <c r="I23" s="89" t="s">
        <v>84</v>
      </c>
      <c r="J23" s="191" t="s">
        <v>115</v>
      </c>
      <c r="K23" s="181">
        <v>80000</v>
      </c>
      <c r="L23" s="80">
        <v>0</v>
      </c>
      <c r="M23" s="80">
        <v>0</v>
      </c>
      <c r="N23" s="80">
        <v>54</v>
      </c>
      <c r="O23" s="91">
        <v>2</v>
      </c>
      <c r="P23" s="92">
        <v>0</v>
      </c>
      <c r="Q23" s="93">
        <f>O23+P23</f>
        <v>2</v>
      </c>
      <c r="R23" s="81">
        <f>IFERROR(Q23/N23,"-")</f>
        <v>0.037037037037037</v>
      </c>
      <c r="S23" s="80">
        <v>0</v>
      </c>
      <c r="T23" s="80">
        <v>1</v>
      </c>
      <c r="U23" s="81">
        <f>IFERROR(T23/(Q23),"-")</f>
        <v>0.5</v>
      </c>
      <c r="V23" s="82">
        <f>IFERROR(K23/SUM(Q23:Q24),"-")</f>
        <v>20000</v>
      </c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>
        <f>SUM(Y23:Y24)-SUM(K23:K24)</f>
        <v>-39000</v>
      </c>
      <c r="AC23" s="85">
        <f>SUM(Y23:Y24)/SUM(K23:K24)</f>
        <v>0.5125</v>
      </c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2</v>
      </c>
      <c r="BG23" s="113">
        <f>IF(Q23=0,"",IF(BF23=0,"",(BF23/Q23)))</f>
        <v>1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/>
      <c r="BP23" s="120">
        <f>IF(Q23=0,"",IF(BO23=0,"",(BO23/Q23)))</f>
        <v>0</v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116</v>
      </c>
      <c r="C24" s="189" t="s">
        <v>58</v>
      </c>
      <c r="D24" s="189"/>
      <c r="E24" s="189" t="s">
        <v>76</v>
      </c>
      <c r="F24" s="189" t="s">
        <v>77</v>
      </c>
      <c r="G24" s="189" t="s">
        <v>73</v>
      </c>
      <c r="H24" s="89"/>
      <c r="I24" s="89"/>
      <c r="J24" s="89"/>
      <c r="K24" s="181"/>
      <c r="L24" s="80">
        <v>0</v>
      </c>
      <c r="M24" s="80">
        <v>0</v>
      </c>
      <c r="N24" s="80">
        <v>20</v>
      </c>
      <c r="O24" s="91">
        <v>2</v>
      </c>
      <c r="P24" s="92">
        <v>0</v>
      </c>
      <c r="Q24" s="93">
        <f>O24+P24</f>
        <v>2</v>
      </c>
      <c r="R24" s="81">
        <f>IFERROR(Q24/N24,"-")</f>
        <v>0.1</v>
      </c>
      <c r="S24" s="80">
        <v>1</v>
      </c>
      <c r="T24" s="80">
        <v>0</v>
      </c>
      <c r="U24" s="81">
        <f>IFERROR(T24/(Q24),"-")</f>
        <v>0</v>
      </c>
      <c r="V24" s="82"/>
      <c r="W24" s="83">
        <v>1</v>
      </c>
      <c r="X24" s="81">
        <f>IF(Q24=0,"-",W24/Q24)</f>
        <v>0.5</v>
      </c>
      <c r="Y24" s="186">
        <v>41000</v>
      </c>
      <c r="Z24" s="187">
        <f>IFERROR(Y24/Q24,"-")</f>
        <v>20500</v>
      </c>
      <c r="AA24" s="187">
        <f>IFERROR(Y24/W24,"-")</f>
        <v>41000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1</v>
      </c>
      <c r="BP24" s="120">
        <f>IF(Q24=0,"",IF(BO24=0,"",(BO24/Q24)))</f>
        <v>0.5</v>
      </c>
      <c r="BQ24" s="121">
        <v>1</v>
      </c>
      <c r="BR24" s="122">
        <f>IFERROR(BQ24/BO24,"-")</f>
        <v>1</v>
      </c>
      <c r="BS24" s="123">
        <v>41000</v>
      </c>
      <c r="BT24" s="124">
        <f>IFERROR(BS24/BO24,"-")</f>
        <v>41000</v>
      </c>
      <c r="BU24" s="125"/>
      <c r="BV24" s="125"/>
      <c r="BW24" s="125">
        <v>1</v>
      </c>
      <c r="BX24" s="126">
        <v>1</v>
      </c>
      <c r="BY24" s="127">
        <f>IF(Q24=0,"",IF(BX24=0,"",(BX24/Q24)))</f>
        <v>0.5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41000</v>
      </c>
      <c r="CR24" s="141">
        <v>41000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0.175</v>
      </c>
      <c r="B25" s="189" t="s">
        <v>117</v>
      </c>
      <c r="C25" s="189" t="s">
        <v>58</v>
      </c>
      <c r="D25" s="189"/>
      <c r="E25" s="189" t="s">
        <v>76</v>
      </c>
      <c r="F25" s="189" t="s">
        <v>60</v>
      </c>
      <c r="G25" s="189" t="s">
        <v>61</v>
      </c>
      <c r="H25" s="89" t="s">
        <v>118</v>
      </c>
      <c r="I25" s="89" t="s">
        <v>63</v>
      </c>
      <c r="J25" s="191" t="s">
        <v>79</v>
      </c>
      <c r="K25" s="181">
        <v>120000</v>
      </c>
      <c r="L25" s="80">
        <v>0</v>
      </c>
      <c r="M25" s="80">
        <v>0</v>
      </c>
      <c r="N25" s="80">
        <v>120</v>
      </c>
      <c r="O25" s="91">
        <v>13</v>
      </c>
      <c r="P25" s="92">
        <v>0</v>
      </c>
      <c r="Q25" s="93">
        <f>O25+P25</f>
        <v>13</v>
      </c>
      <c r="R25" s="81">
        <f>IFERROR(Q25/N25,"-")</f>
        <v>0.10833333333333</v>
      </c>
      <c r="S25" s="80">
        <v>0</v>
      </c>
      <c r="T25" s="80">
        <v>4</v>
      </c>
      <c r="U25" s="81">
        <f>IFERROR(T25/(Q25),"-")</f>
        <v>0.30769230769231</v>
      </c>
      <c r="V25" s="82">
        <f>IFERROR(K25/SUM(Q25:Q26),"-")</f>
        <v>5454.5454545455</v>
      </c>
      <c r="W25" s="83">
        <v>1</v>
      </c>
      <c r="X25" s="81">
        <f>IF(Q25=0,"-",W25/Q25)</f>
        <v>0.076923076923077</v>
      </c>
      <c r="Y25" s="186">
        <v>21000</v>
      </c>
      <c r="Z25" s="187">
        <f>IFERROR(Y25/Q25,"-")</f>
        <v>1615.3846153846</v>
      </c>
      <c r="AA25" s="187">
        <f>IFERROR(Y25/W25,"-")</f>
        <v>21000</v>
      </c>
      <c r="AB25" s="181">
        <f>SUM(Y25:Y26)-SUM(K25:K26)</f>
        <v>-99000</v>
      </c>
      <c r="AC25" s="85">
        <f>SUM(Y25:Y26)/SUM(K25:K26)</f>
        <v>0.175</v>
      </c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>
        <v>1</v>
      </c>
      <c r="AO25" s="101">
        <f>IF(Q25=0,"",IF(AN25=0,"",(AN25/Q25)))</f>
        <v>0.076923076923077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>
        <v>2</v>
      </c>
      <c r="AX25" s="107">
        <f>IF(Q25=0,"",IF(AW25=0,"",(AW25/Q25)))</f>
        <v>0.15384615384615</v>
      </c>
      <c r="AY25" s="106">
        <v>1</v>
      </c>
      <c r="AZ25" s="108">
        <f>IFERROR(AY25/AW25,"-")</f>
        <v>0.5</v>
      </c>
      <c r="BA25" s="109">
        <v>21000</v>
      </c>
      <c r="BB25" s="110">
        <f>IFERROR(BA25/AW25,"-")</f>
        <v>10500</v>
      </c>
      <c r="BC25" s="111"/>
      <c r="BD25" s="111"/>
      <c r="BE25" s="111">
        <v>1</v>
      </c>
      <c r="BF25" s="112">
        <v>4</v>
      </c>
      <c r="BG25" s="113">
        <f>IF(Q25=0,"",IF(BF25=0,"",(BF25/Q25)))</f>
        <v>0.30769230769231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4</v>
      </c>
      <c r="BP25" s="120">
        <f>IF(Q25=0,"",IF(BO25=0,"",(BO25/Q25)))</f>
        <v>0.30769230769231</v>
      </c>
      <c r="BQ25" s="121">
        <v>1</v>
      </c>
      <c r="BR25" s="122">
        <f>IFERROR(BQ25/BO25,"-")</f>
        <v>0.25</v>
      </c>
      <c r="BS25" s="123">
        <v>3000</v>
      </c>
      <c r="BT25" s="124">
        <f>IFERROR(BS25/BO25,"-")</f>
        <v>750</v>
      </c>
      <c r="BU25" s="125">
        <v>1</v>
      </c>
      <c r="BV25" s="125"/>
      <c r="BW25" s="125"/>
      <c r="BX25" s="126">
        <v>2</v>
      </c>
      <c r="BY25" s="127">
        <f>IF(Q25=0,"",IF(BX25=0,"",(BX25/Q25)))</f>
        <v>0.15384615384615</v>
      </c>
      <c r="BZ25" s="128">
        <v>1</v>
      </c>
      <c r="CA25" s="129">
        <f>IFERROR(BZ25/BX25,"-")</f>
        <v>0.5</v>
      </c>
      <c r="CB25" s="130">
        <v>6000</v>
      </c>
      <c r="CC25" s="131">
        <f>IFERROR(CB25/BX25,"-")</f>
        <v>3000</v>
      </c>
      <c r="CD25" s="132"/>
      <c r="CE25" s="132">
        <v>1</v>
      </c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1</v>
      </c>
      <c r="CQ25" s="141">
        <v>21000</v>
      </c>
      <c r="CR25" s="141">
        <v>21000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119</v>
      </c>
      <c r="C26" s="189" t="s">
        <v>58</v>
      </c>
      <c r="D26" s="189"/>
      <c r="E26" s="189" t="s">
        <v>76</v>
      </c>
      <c r="F26" s="189" t="s">
        <v>60</v>
      </c>
      <c r="G26" s="189" t="s">
        <v>73</v>
      </c>
      <c r="H26" s="89"/>
      <c r="I26" s="89"/>
      <c r="J26" s="89"/>
      <c r="K26" s="181"/>
      <c r="L26" s="80">
        <v>0</v>
      </c>
      <c r="M26" s="80">
        <v>0</v>
      </c>
      <c r="N26" s="80">
        <v>27</v>
      </c>
      <c r="O26" s="91">
        <v>9</v>
      </c>
      <c r="P26" s="92">
        <v>0</v>
      </c>
      <c r="Q26" s="93">
        <f>O26+P26</f>
        <v>9</v>
      </c>
      <c r="R26" s="81">
        <f>IFERROR(Q26/N26,"-")</f>
        <v>0.33333333333333</v>
      </c>
      <c r="S26" s="80">
        <v>0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>
        <v>2</v>
      </c>
      <c r="AX26" s="107">
        <f>IF(Q26=0,"",IF(AW26=0,"",(AW26/Q26)))</f>
        <v>0.22222222222222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>
        <v>2</v>
      </c>
      <c r="BG26" s="113">
        <f>IF(Q26=0,"",IF(BF26=0,"",(BF26/Q26)))</f>
        <v>0.22222222222222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3</v>
      </c>
      <c r="BP26" s="120">
        <f>IF(Q26=0,"",IF(BO26=0,"",(BO26/Q26)))</f>
        <v>0.33333333333333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2</v>
      </c>
      <c r="BY26" s="127">
        <f>IF(Q26=0,"",IF(BX26=0,"",(BX26/Q26)))</f>
        <v>0.22222222222222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 t="str">
        <f>AC27</f>
        <v>0</v>
      </c>
      <c r="B27" s="189" t="s">
        <v>120</v>
      </c>
      <c r="C27" s="189" t="s">
        <v>58</v>
      </c>
      <c r="D27" s="189"/>
      <c r="E27" s="189"/>
      <c r="F27" s="189"/>
      <c r="G27" s="189" t="s">
        <v>82</v>
      </c>
      <c r="H27" s="89" t="s">
        <v>114</v>
      </c>
      <c r="I27" s="89" t="s">
        <v>110</v>
      </c>
      <c r="J27" s="191" t="s">
        <v>115</v>
      </c>
      <c r="K27" s="181">
        <v>0</v>
      </c>
      <c r="L27" s="80">
        <v>0</v>
      </c>
      <c r="M27" s="80">
        <v>0</v>
      </c>
      <c r="N27" s="80">
        <v>67</v>
      </c>
      <c r="O27" s="91">
        <v>5</v>
      </c>
      <c r="P27" s="92">
        <v>0</v>
      </c>
      <c r="Q27" s="93">
        <f>O27+P27</f>
        <v>5</v>
      </c>
      <c r="R27" s="81">
        <f>IFERROR(Q27/N27,"-")</f>
        <v>0.074626865671642</v>
      </c>
      <c r="S27" s="80">
        <v>1</v>
      </c>
      <c r="T27" s="80">
        <v>3</v>
      </c>
      <c r="U27" s="81">
        <f>IFERROR(T27/(Q27),"-")</f>
        <v>0.6</v>
      </c>
      <c r="V27" s="82">
        <f>IFERROR(K27/SUM(Q27:Q28),"-")</f>
        <v>0</v>
      </c>
      <c r="W27" s="83">
        <v>1</v>
      </c>
      <c r="X27" s="81">
        <f>IF(Q27=0,"-",W27/Q27)</f>
        <v>0.2</v>
      </c>
      <c r="Y27" s="186">
        <v>10000</v>
      </c>
      <c r="Z27" s="187">
        <f>IFERROR(Y27/Q27,"-")</f>
        <v>2000</v>
      </c>
      <c r="AA27" s="187">
        <f>IFERROR(Y27/W27,"-")</f>
        <v>10000</v>
      </c>
      <c r="AB27" s="181">
        <f>SUM(Y27:Y28)-SUM(K27:K28)</f>
        <v>10000</v>
      </c>
      <c r="AC27" s="85" t="str">
        <f>SUM(Y27:Y28)/SUM(K27:K28)</f>
        <v>0</v>
      </c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1</v>
      </c>
      <c r="BG27" s="113">
        <f>IF(Q27=0,"",IF(BF27=0,"",(BF27/Q27)))</f>
        <v>0.2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3</v>
      </c>
      <c r="BP27" s="120">
        <f>IF(Q27=0,"",IF(BO27=0,"",(BO27/Q27)))</f>
        <v>0.6</v>
      </c>
      <c r="BQ27" s="121">
        <v>1</v>
      </c>
      <c r="BR27" s="122">
        <f>IFERROR(BQ27/BO27,"-")</f>
        <v>0.33333333333333</v>
      </c>
      <c r="BS27" s="123">
        <v>10000</v>
      </c>
      <c r="BT27" s="124">
        <f>IFERROR(BS27/BO27,"-")</f>
        <v>3333.3333333333</v>
      </c>
      <c r="BU27" s="125">
        <v>1</v>
      </c>
      <c r="BV27" s="125"/>
      <c r="BW27" s="125"/>
      <c r="BX27" s="126">
        <v>1</v>
      </c>
      <c r="BY27" s="127">
        <f>IF(Q27=0,"",IF(BX27=0,"",(BX27/Q27)))</f>
        <v>0.2</v>
      </c>
      <c r="BZ27" s="128">
        <v>1</v>
      </c>
      <c r="CA27" s="129">
        <f>IFERROR(BZ27/BX27,"-")</f>
        <v>1</v>
      </c>
      <c r="CB27" s="130">
        <v>50000</v>
      </c>
      <c r="CC27" s="131">
        <f>IFERROR(CB27/BX27,"-")</f>
        <v>50000</v>
      </c>
      <c r="CD27" s="132"/>
      <c r="CE27" s="132"/>
      <c r="CF27" s="132">
        <v>1</v>
      </c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1</v>
      </c>
      <c r="CQ27" s="141">
        <v>10000</v>
      </c>
      <c r="CR27" s="141">
        <v>50000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121</v>
      </c>
      <c r="C28" s="189" t="s">
        <v>58</v>
      </c>
      <c r="D28" s="189"/>
      <c r="E28" s="189"/>
      <c r="F28" s="189"/>
      <c r="G28" s="189" t="s">
        <v>73</v>
      </c>
      <c r="H28" s="89"/>
      <c r="I28" s="89"/>
      <c r="J28" s="89"/>
      <c r="K28" s="181"/>
      <c r="L28" s="80">
        <v>0</v>
      </c>
      <c r="M28" s="80">
        <v>0</v>
      </c>
      <c r="N28" s="80">
        <v>1</v>
      </c>
      <c r="O28" s="91">
        <v>1</v>
      </c>
      <c r="P28" s="92">
        <v>0</v>
      </c>
      <c r="Q28" s="93">
        <f>O28+P28</f>
        <v>1</v>
      </c>
      <c r="R28" s="81">
        <f>IFERROR(Q28/N28,"-")</f>
        <v>1</v>
      </c>
      <c r="S28" s="80">
        <v>0</v>
      </c>
      <c r="T28" s="80">
        <v>0</v>
      </c>
      <c r="U28" s="81">
        <f>IFERROR(T28/(Q28),"-")</f>
        <v>0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>
        <f>IF(Q28=0,"",IF(BO28=0,"",(BO28/Q28)))</f>
        <v>0</v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>
        <v>1</v>
      </c>
      <c r="CH28" s="134">
        <f>IF(Q28=0,"",IF(CG28=0,"",(CG28/Q28)))</f>
        <v>1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30"/>
      <c r="B29" s="86"/>
      <c r="C29" s="86"/>
      <c r="D29" s="87"/>
      <c r="E29" s="87"/>
      <c r="F29" s="87"/>
      <c r="G29" s="88"/>
      <c r="H29" s="89"/>
      <c r="I29" s="89"/>
      <c r="J29" s="89"/>
      <c r="K29" s="182"/>
      <c r="L29" s="34"/>
      <c r="M29" s="34"/>
      <c r="N29" s="31"/>
      <c r="O29" s="23"/>
      <c r="P29" s="23"/>
      <c r="Q29" s="23"/>
      <c r="R29" s="32"/>
      <c r="S29" s="32"/>
      <c r="T29" s="23"/>
      <c r="U29" s="32"/>
      <c r="V29" s="25"/>
      <c r="W29" s="25"/>
      <c r="X29" s="25"/>
      <c r="Y29" s="188"/>
      <c r="Z29" s="188"/>
      <c r="AA29" s="188"/>
      <c r="AB29" s="188"/>
      <c r="AC29" s="33"/>
      <c r="AD29" s="58"/>
      <c r="AE29" s="62"/>
      <c r="AF29" s="63"/>
      <c r="AG29" s="62"/>
      <c r="AH29" s="66"/>
      <c r="AI29" s="67"/>
      <c r="AJ29" s="68"/>
      <c r="AK29" s="69"/>
      <c r="AL29" s="69"/>
      <c r="AM29" s="69"/>
      <c r="AN29" s="62"/>
      <c r="AO29" s="63"/>
      <c r="AP29" s="62"/>
      <c r="AQ29" s="66"/>
      <c r="AR29" s="67"/>
      <c r="AS29" s="68"/>
      <c r="AT29" s="69"/>
      <c r="AU29" s="69"/>
      <c r="AV29" s="69"/>
      <c r="AW29" s="62"/>
      <c r="AX29" s="63"/>
      <c r="AY29" s="62"/>
      <c r="AZ29" s="66"/>
      <c r="BA29" s="67"/>
      <c r="BB29" s="68"/>
      <c r="BC29" s="69"/>
      <c r="BD29" s="69"/>
      <c r="BE29" s="69"/>
      <c r="BF29" s="62"/>
      <c r="BG29" s="63"/>
      <c r="BH29" s="62"/>
      <c r="BI29" s="66"/>
      <c r="BJ29" s="67"/>
      <c r="BK29" s="68"/>
      <c r="BL29" s="69"/>
      <c r="BM29" s="69"/>
      <c r="BN29" s="69"/>
      <c r="BO29" s="64"/>
      <c r="BP29" s="65"/>
      <c r="BQ29" s="62"/>
      <c r="BR29" s="66"/>
      <c r="BS29" s="67"/>
      <c r="BT29" s="68"/>
      <c r="BU29" s="69"/>
      <c r="BV29" s="69"/>
      <c r="BW29" s="69"/>
      <c r="BX29" s="64"/>
      <c r="BY29" s="65"/>
      <c r="BZ29" s="62"/>
      <c r="CA29" s="66"/>
      <c r="CB29" s="67"/>
      <c r="CC29" s="68"/>
      <c r="CD29" s="69"/>
      <c r="CE29" s="69"/>
      <c r="CF29" s="69"/>
      <c r="CG29" s="64"/>
      <c r="CH29" s="65"/>
      <c r="CI29" s="62"/>
      <c r="CJ29" s="66"/>
      <c r="CK29" s="67"/>
      <c r="CL29" s="68"/>
      <c r="CM29" s="69"/>
      <c r="CN29" s="69"/>
      <c r="CO29" s="69"/>
      <c r="CP29" s="70"/>
      <c r="CQ29" s="67"/>
      <c r="CR29" s="67"/>
      <c r="CS29" s="67"/>
      <c r="CT29" s="71"/>
    </row>
    <row r="30" spans="1:99">
      <c r="A30" s="30"/>
      <c r="B30" s="37"/>
      <c r="C30" s="37"/>
      <c r="D30" s="21"/>
      <c r="E30" s="21"/>
      <c r="F30" s="21"/>
      <c r="G30" s="22"/>
      <c r="H30" s="36"/>
      <c r="I30" s="36"/>
      <c r="J30" s="74"/>
      <c r="K30" s="183"/>
      <c r="L30" s="34"/>
      <c r="M30" s="34"/>
      <c r="N30" s="31"/>
      <c r="O30" s="23"/>
      <c r="P30" s="23"/>
      <c r="Q30" s="23"/>
      <c r="R30" s="32"/>
      <c r="S30" s="32"/>
      <c r="T30" s="23"/>
      <c r="U30" s="32"/>
      <c r="V30" s="25"/>
      <c r="W30" s="25"/>
      <c r="X30" s="25"/>
      <c r="Y30" s="188"/>
      <c r="Z30" s="188"/>
      <c r="AA30" s="188"/>
      <c r="AB30" s="188"/>
      <c r="AC30" s="33"/>
      <c r="AD30" s="60"/>
      <c r="AE30" s="62"/>
      <c r="AF30" s="63"/>
      <c r="AG30" s="62"/>
      <c r="AH30" s="66"/>
      <c r="AI30" s="67"/>
      <c r="AJ30" s="68"/>
      <c r="AK30" s="69"/>
      <c r="AL30" s="69"/>
      <c r="AM30" s="69"/>
      <c r="AN30" s="62"/>
      <c r="AO30" s="63"/>
      <c r="AP30" s="62"/>
      <c r="AQ30" s="66"/>
      <c r="AR30" s="67"/>
      <c r="AS30" s="68"/>
      <c r="AT30" s="69"/>
      <c r="AU30" s="69"/>
      <c r="AV30" s="69"/>
      <c r="AW30" s="62"/>
      <c r="AX30" s="63"/>
      <c r="AY30" s="62"/>
      <c r="AZ30" s="66"/>
      <c r="BA30" s="67"/>
      <c r="BB30" s="68"/>
      <c r="BC30" s="69"/>
      <c r="BD30" s="69"/>
      <c r="BE30" s="69"/>
      <c r="BF30" s="62"/>
      <c r="BG30" s="63"/>
      <c r="BH30" s="62"/>
      <c r="BI30" s="66"/>
      <c r="BJ30" s="67"/>
      <c r="BK30" s="68"/>
      <c r="BL30" s="69"/>
      <c r="BM30" s="69"/>
      <c r="BN30" s="69"/>
      <c r="BO30" s="64"/>
      <c r="BP30" s="65"/>
      <c r="BQ30" s="62"/>
      <c r="BR30" s="66"/>
      <c r="BS30" s="67"/>
      <c r="BT30" s="68"/>
      <c r="BU30" s="69"/>
      <c r="BV30" s="69"/>
      <c r="BW30" s="69"/>
      <c r="BX30" s="64"/>
      <c r="BY30" s="65"/>
      <c r="BZ30" s="62"/>
      <c r="CA30" s="66"/>
      <c r="CB30" s="67"/>
      <c r="CC30" s="68"/>
      <c r="CD30" s="69"/>
      <c r="CE30" s="69"/>
      <c r="CF30" s="69"/>
      <c r="CG30" s="64"/>
      <c r="CH30" s="65"/>
      <c r="CI30" s="62"/>
      <c r="CJ30" s="66"/>
      <c r="CK30" s="67"/>
      <c r="CL30" s="68"/>
      <c r="CM30" s="69"/>
      <c r="CN30" s="69"/>
      <c r="CO30" s="69"/>
      <c r="CP30" s="70"/>
      <c r="CQ30" s="67"/>
      <c r="CR30" s="67"/>
      <c r="CS30" s="67"/>
      <c r="CT30" s="71"/>
    </row>
    <row r="31" spans="1:99">
      <c r="A31" s="19">
        <f>AC31</f>
        <v>1.7194035820896</v>
      </c>
      <c r="B31" s="39"/>
      <c r="C31" s="39"/>
      <c r="D31" s="39"/>
      <c r="E31" s="39"/>
      <c r="F31" s="39"/>
      <c r="G31" s="39"/>
      <c r="H31" s="40" t="s">
        <v>122</v>
      </c>
      <c r="I31" s="40"/>
      <c r="J31" s="40"/>
      <c r="K31" s="184">
        <f>SUM(K6:K30)</f>
        <v>1675000</v>
      </c>
      <c r="L31" s="41">
        <f>SUM(L6:L30)</f>
        <v>0</v>
      </c>
      <c r="M31" s="41">
        <f>SUM(M6:M30)</f>
        <v>0</v>
      </c>
      <c r="N31" s="41">
        <f>SUM(N6:N30)</f>
        <v>1535</v>
      </c>
      <c r="O31" s="41">
        <f>SUM(O6:O30)</f>
        <v>212</v>
      </c>
      <c r="P31" s="41">
        <f>SUM(P6:P30)</f>
        <v>1</v>
      </c>
      <c r="Q31" s="41">
        <f>SUM(Q6:Q30)</f>
        <v>213</v>
      </c>
      <c r="R31" s="42">
        <f>IFERROR(Q31/N31,"-")</f>
        <v>0.13876221498371</v>
      </c>
      <c r="S31" s="77">
        <f>SUM(S6:S30)</f>
        <v>20</v>
      </c>
      <c r="T31" s="77">
        <f>SUM(T6:T30)</f>
        <v>54</v>
      </c>
      <c r="U31" s="42">
        <f>IFERROR(S31/Q31,"-")</f>
        <v>0.093896713615023</v>
      </c>
      <c r="V31" s="43">
        <f>IFERROR(K31/Q31,"-")</f>
        <v>7863.8497652582</v>
      </c>
      <c r="W31" s="44">
        <f>SUM(W6:W30)</f>
        <v>51</v>
      </c>
      <c r="X31" s="42">
        <f>IFERROR(W31/Q31,"-")</f>
        <v>0.23943661971831</v>
      </c>
      <c r="Y31" s="184">
        <f>SUM(Y6:Y30)</f>
        <v>2880001</v>
      </c>
      <c r="Z31" s="184">
        <f>IFERROR(Y31/Q31,"-")</f>
        <v>13521.131455399</v>
      </c>
      <c r="AA31" s="184">
        <f>IFERROR(Y31/W31,"-")</f>
        <v>56470.607843137</v>
      </c>
      <c r="AB31" s="184">
        <f>Y31-K31</f>
        <v>1205001</v>
      </c>
      <c r="AC31" s="46">
        <f>Y31/K31</f>
        <v>1.7194035820896</v>
      </c>
      <c r="AD31" s="59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0"/>
    <mergeCell ref="K17:K20"/>
    <mergeCell ref="V17:V20"/>
    <mergeCell ref="AB17:AB20"/>
    <mergeCell ref="AC17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123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0.68</v>
      </c>
      <c r="B6" s="189" t="s">
        <v>124</v>
      </c>
      <c r="C6" s="189" t="s">
        <v>58</v>
      </c>
      <c r="D6" s="189" t="s">
        <v>125</v>
      </c>
      <c r="E6" s="189"/>
      <c r="F6" s="189" t="s">
        <v>126</v>
      </c>
      <c r="G6" s="189" t="s">
        <v>90</v>
      </c>
      <c r="H6" s="89" t="s">
        <v>127</v>
      </c>
      <c r="I6" s="89" t="s">
        <v>128</v>
      </c>
      <c r="J6" s="89" t="s">
        <v>129</v>
      </c>
      <c r="K6" s="181">
        <v>200000</v>
      </c>
      <c r="L6" s="80">
        <v>0</v>
      </c>
      <c r="M6" s="80">
        <v>0</v>
      </c>
      <c r="N6" s="80">
        <v>109</v>
      </c>
      <c r="O6" s="91">
        <v>8</v>
      </c>
      <c r="P6" s="92">
        <v>0</v>
      </c>
      <c r="Q6" s="93">
        <f>O6+P6</f>
        <v>8</v>
      </c>
      <c r="R6" s="81">
        <f>IFERROR(Q6/N6,"-")</f>
        <v>0.073394495412844</v>
      </c>
      <c r="S6" s="80">
        <v>0</v>
      </c>
      <c r="T6" s="80">
        <v>4</v>
      </c>
      <c r="U6" s="81">
        <f>IFERROR(T6/(Q6),"-")</f>
        <v>0.5</v>
      </c>
      <c r="V6" s="82">
        <f>IFERROR(K6/SUM(Q6:Q9),"-")</f>
        <v>5555.5555555556</v>
      </c>
      <c r="W6" s="83">
        <v>2</v>
      </c>
      <c r="X6" s="81">
        <f>IF(Q6=0,"-",W6/Q6)</f>
        <v>0.25</v>
      </c>
      <c r="Y6" s="186">
        <v>34000</v>
      </c>
      <c r="Z6" s="187">
        <f>IFERROR(Y6/Q6,"-")</f>
        <v>4250</v>
      </c>
      <c r="AA6" s="187">
        <f>IFERROR(Y6/W6,"-")</f>
        <v>17000</v>
      </c>
      <c r="AB6" s="181">
        <f>SUM(Y6:Y9)-SUM(K6:K9)</f>
        <v>-64000</v>
      </c>
      <c r="AC6" s="85">
        <f>SUM(Y6:Y9)/SUM(K6:K9)</f>
        <v>0.68</v>
      </c>
      <c r="AD6" s="78"/>
      <c r="AE6" s="94">
        <v>1</v>
      </c>
      <c r="AF6" s="95">
        <f>IF(Q6=0,"",IF(AE6=0,"",(AE6/Q6)))</f>
        <v>0.125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1</v>
      </c>
      <c r="AX6" s="107">
        <f>IF(Q6=0,"",IF(AW6=0,"",(AW6/Q6)))</f>
        <v>0.125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0.25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0.375</v>
      </c>
      <c r="BQ6" s="121">
        <v>2</v>
      </c>
      <c r="BR6" s="122">
        <f>IFERROR(BQ6/BO6,"-")</f>
        <v>0.66666666666667</v>
      </c>
      <c r="BS6" s="123">
        <v>26000</v>
      </c>
      <c r="BT6" s="124">
        <f>IFERROR(BS6/BO6,"-")</f>
        <v>8666.6666666667</v>
      </c>
      <c r="BU6" s="125">
        <v>1</v>
      </c>
      <c r="BV6" s="125"/>
      <c r="BW6" s="125">
        <v>1</v>
      </c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>
        <v>1</v>
      </c>
      <c r="CH6" s="134">
        <f>IF(Q6=0,"",IF(CG6=0,"",(CG6/Q6)))</f>
        <v>0.125</v>
      </c>
      <c r="CI6" s="135">
        <v>1</v>
      </c>
      <c r="CJ6" s="136">
        <f>IFERROR(CI6/CG6,"-")</f>
        <v>1</v>
      </c>
      <c r="CK6" s="137">
        <v>8000</v>
      </c>
      <c r="CL6" s="138">
        <f>IFERROR(CK6/CG6,"-")</f>
        <v>8000</v>
      </c>
      <c r="CM6" s="139"/>
      <c r="CN6" s="139">
        <v>1</v>
      </c>
      <c r="CO6" s="139"/>
      <c r="CP6" s="140">
        <v>2</v>
      </c>
      <c r="CQ6" s="141">
        <v>34000</v>
      </c>
      <c r="CR6" s="141">
        <v>21000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130</v>
      </c>
      <c r="C7" s="189" t="s">
        <v>58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0</v>
      </c>
      <c r="M7" s="80">
        <v>0</v>
      </c>
      <c r="N7" s="80">
        <v>25</v>
      </c>
      <c r="O7" s="91">
        <v>7</v>
      </c>
      <c r="P7" s="92">
        <v>0</v>
      </c>
      <c r="Q7" s="93">
        <f>O7+P7</f>
        <v>7</v>
      </c>
      <c r="R7" s="81">
        <f>IFERROR(Q7/N7,"-")</f>
        <v>0.28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4</v>
      </c>
      <c r="BG7" s="113">
        <f>IF(Q7=0,"",IF(BF7=0,"",(BF7/Q7)))</f>
        <v>0.57142857142857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</v>
      </c>
      <c r="BP7" s="120">
        <f>IF(Q7=0,"",IF(BO7=0,"",(BO7/Q7)))</f>
        <v>0.28571428571429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0.14285714285714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131</v>
      </c>
      <c r="C8" s="189" t="s">
        <v>58</v>
      </c>
      <c r="D8" s="189" t="s">
        <v>125</v>
      </c>
      <c r="E8" s="189"/>
      <c r="F8" s="189" t="s">
        <v>132</v>
      </c>
      <c r="G8" s="189" t="s">
        <v>90</v>
      </c>
      <c r="H8" s="89" t="s">
        <v>127</v>
      </c>
      <c r="I8" s="89" t="s">
        <v>128</v>
      </c>
      <c r="J8" s="89"/>
      <c r="K8" s="181"/>
      <c r="L8" s="80">
        <v>0</v>
      </c>
      <c r="M8" s="80">
        <v>0</v>
      </c>
      <c r="N8" s="80">
        <v>146</v>
      </c>
      <c r="O8" s="91">
        <v>15</v>
      </c>
      <c r="P8" s="92">
        <v>0</v>
      </c>
      <c r="Q8" s="93">
        <f>O8+P8</f>
        <v>15</v>
      </c>
      <c r="R8" s="81">
        <f>IFERROR(Q8/N8,"-")</f>
        <v>0.1027397260274</v>
      </c>
      <c r="S8" s="80">
        <v>1</v>
      </c>
      <c r="T8" s="80">
        <v>8</v>
      </c>
      <c r="U8" s="81">
        <f>IFERROR(T8/(Q8),"-")</f>
        <v>0.53333333333333</v>
      </c>
      <c r="V8" s="82"/>
      <c r="W8" s="83">
        <v>2</v>
      </c>
      <c r="X8" s="81">
        <f>IF(Q8=0,"-",W8/Q8)</f>
        <v>0.13333333333333</v>
      </c>
      <c r="Y8" s="186">
        <v>102000</v>
      </c>
      <c r="Z8" s="187">
        <f>IFERROR(Y8/Q8,"-")</f>
        <v>6800</v>
      </c>
      <c r="AA8" s="187">
        <f>IFERROR(Y8/W8,"-")</f>
        <v>51000</v>
      </c>
      <c r="AB8" s="181"/>
      <c r="AC8" s="85"/>
      <c r="AD8" s="78"/>
      <c r="AE8" s="94">
        <v>2</v>
      </c>
      <c r="AF8" s="95">
        <f>IF(Q8=0,"",IF(AE8=0,"",(AE8/Q8)))</f>
        <v>0.13333333333333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3</v>
      </c>
      <c r="AO8" s="101">
        <f>IF(Q8=0,"",IF(AN8=0,"",(AN8/Q8)))</f>
        <v>0.2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1</v>
      </c>
      <c r="AX8" s="107">
        <f>IF(Q8=0,"",IF(AW8=0,"",(AW8/Q8)))</f>
        <v>0.066666666666667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1</v>
      </c>
      <c r="BG8" s="113">
        <f>IF(Q8=0,"",IF(BF8=0,"",(BF8/Q8)))</f>
        <v>0.066666666666667</v>
      </c>
      <c r="BH8" s="112">
        <v>1</v>
      </c>
      <c r="BI8" s="114">
        <f>IFERROR(BH8/BF8,"-")</f>
        <v>1</v>
      </c>
      <c r="BJ8" s="115">
        <v>87000</v>
      </c>
      <c r="BK8" s="116">
        <f>IFERROR(BJ8/BF8,"-")</f>
        <v>87000</v>
      </c>
      <c r="BL8" s="117"/>
      <c r="BM8" s="117"/>
      <c r="BN8" s="117">
        <v>1</v>
      </c>
      <c r="BO8" s="119">
        <v>6</v>
      </c>
      <c r="BP8" s="120">
        <f>IF(Q8=0,"",IF(BO8=0,"",(BO8/Q8)))</f>
        <v>0.4</v>
      </c>
      <c r="BQ8" s="121">
        <v>1</v>
      </c>
      <c r="BR8" s="122">
        <f>IFERROR(BQ8/BO8,"-")</f>
        <v>0.16666666666667</v>
      </c>
      <c r="BS8" s="123">
        <v>15000</v>
      </c>
      <c r="BT8" s="124">
        <f>IFERROR(BS8/BO8,"-")</f>
        <v>2500</v>
      </c>
      <c r="BU8" s="125"/>
      <c r="BV8" s="125"/>
      <c r="BW8" s="125">
        <v>1</v>
      </c>
      <c r="BX8" s="126">
        <v>2</v>
      </c>
      <c r="BY8" s="127">
        <f>IF(Q8=0,"",IF(BX8=0,"",(BX8/Q8)))</f>
        <v>0.13333333333333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102000</v>
      </c>
      <c r="CR8" s="141">
        <v>87000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133</v>
      </c>
      <c r="C9" s="189" t="s">
        <v>58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0</v>
      </c>
      <c r="M9" s="80">
        <v>0</v>
      </c>
      <c r="N9" s="80">
        <v>24</v>
      </c>
      <c r="O9" s="91">
        <v>6</v>
      </c>
      <c r="P9" s="92">
        <v>0</v>
      </c>
      <c r="Q9" s="93">
        <f>O9+P9</f>
        <v>6</v>
      </c>
      <c r="R9" s="81">
        <f>IFERROR(Q9/N9,"-")</f>
        <v>0.25</v>
      </c>
      <c r="S9" s="80">
        <v>0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0.16666666666667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1</v>
      </c>
      <c r="AX9" s="107">
        <f>IF(Q9=0,"",IF(AW9=0,"",(AW9/Q9)))</f>
        <v>0.16666666666667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2</v>
      </c>
      <c r="BG9" s="113">
        <f>IF(Q9=0,"",IF(BF9=0,"",(BF9/Q9)))</f>
        <v>0.33333333333333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/>
      <c r="BP9" s="120">
        <f>IF(Q9=0,"",IF(BO9=0,"",(BO9/Q9)))</f>
        <v>0</v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>
        <v>1</v>
      </c>
      <c r="BY9" s="127">
        <f>IF(Q9=0,"",IF(BX9=0,"",(BX9/Q9)))</f>
        <v>0.16666666666667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0.16666666666667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3.5272727272727</v>
      </c>
      <c r="B10" s="189" t="s">
        <v>134</v>
      </c>
      <c r="C10" s="189" t="s">
        <v>135</v>
      </c>
      <c r="D10" s="189" t="s">
        <v>136</v>
      </c>
      <c r="E10" s="189" t="s">
        <v>137</v>
      </c>
      <c r="F10" s="189"/>
      <c r="G10" s="189" t="s">
        <v>61</v>
      </c>
      <c r="H10" s="89" t="s">
        <v>138</v>
      </c>
      <c r="I10" s="89" t="s">
        <v>139</v>
      </c>
      <c r="J10" s="89" t="s">
        <v>140</v>
      </c>
      <c r="K10" s="181">
        <v>55000</v>
      </c>
      <c r="L10" s="80">
        <v>0</v>
      </c>
      <c r="M10" s="80">
        <v>0</v>
      </c>
      <c r="N10" s="80">
        <v>37</v>
      </c>
      <c r="O10" s="91">
        <v>8</v>
      </c>
      <c r="P10" s="92">
        <v>0</v>
      </c>
      <c r="Q10" s="93">
        <f>O10+P10</f>
        <v>8</v>
      </c>
      <c r="R10" s="81">
        <f>IFERROR(Q10/N10,"-")</f>
        <v>0.21621621621622</v>
      </c>
      <c r="S10" s="80">
        <v>0</v>
      </c>
      <c r="T10" s="80">
        <v>3</v>
      </c>
      <c r="U10" s="81">
        <f>IFERROR(T10/(Q10),"-")</f>
        <v>0.375</v>
      </c>
      <c r="V10" s="82">
        <f>IFERROR(K10/SUM(Q10:Q11),"-")</f>
        <v>3235.2941176471</v>
      </c>
      <c r="W10" s="83">
        <v>0</v>
      </c>
      <c r="X10" s="81">
        <f>IF(Q10=0,"-",W10/Q10)</f>
        <v>0</v>
      </c>
      <c r="Y10" s="186">
        <v>5000</v>
      </c>
      <c r="Z10" s="187">
        <f>IFERROR(Y10/Q10,"-")</f>
        <v>625</v>
      </c>
      <c r="AA10" s="187" t="str">
        <f>IFERROR(Y10/W10,"-")</f>
        <v>-</v>
      </c>
      <c r="AB10" s="181">
        <f>SUM(Y10:Y11)-SUM(K10:K11)</f>
        <v>139000</v>
      </c>
      <c r="AC10" s="85">
        <f>SUM(Y10:Y11)/SUM(K10:K11)</f>
        <v>3.5272727272727</v>
      </c>
      <c r="AD10" s="78"/>
      <c r="AE10" s="94">
        <v>1</v>
      </c>
      <c r="AF10" s="95">
        <f>IF(Q10=0,"",IF(AE10=0,"",(AE10/Q10)))</f>
        <v>0.125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1</v>
      </c>
      <c r="AO10" s="101">
        <f>IF(Q10=0,"",IF(AN10=0,"",(AN10/Q10)))</f>
        <v>0.125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0.125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3</v>
      </c>
      <c r="BG10" s="113">
        <f>IF(Q10=0,"",IF(BF10=0,"",(BF10/Q10)))</f>
        <v>0.375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</v>
      </c>
      <c r="BP10" s="120">
        <f>IF(Q10=0,"",IF(BO10=0,"",(BO10/Q10)))</f>
        <v>0.125</v>
      </c>
      <c r="BQ10" s="121">
        <v>1</v>
      </c>
      <c r="BR10" s="122">
        <f>IFERROR(BQ10/BO10,"-")</f>
        <v>1</v>
      </c>
      <c r="BS10" s="123">
        <v>15000</v>
      </c>
      <c r="BT10" s="124">
        <f>IFERROR(BS10/BO10,"-")</f>
        <v>15000</v>
      </c>
      <c r="BU10" s="125"/>
      <c r="BV10" s="125"/>
      <c r="BW10" s="125">
        <v>1</v>
      </c>
      <c r="BX10" s="126">
        <v>1</v>
      </c>
      <c r="BY10" s="127">
        <f>IF(Q10=0,"",IF(BX10=0,"",(BX10/Q10)))</f>
        <v>0.125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5000</v>
      </c>
      <c r="CR10" s="141">
        <v>15000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141</v>
      </c>
      <c r="C11" s="189" t="s">
        <v>135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0</v>
      </c>
      <c r="M11" s="80">
        <v>0</v>
      </c>
      <c r="N11" s="80">
        <v>51</v>
      </c>
      <c r="O11" s="91">
        <v>9</v>
      </c>
      <c r="P11" s="92">
        <v>0</v>
      </c>
      <c r="Q11" s="93">
        <f>O11+P11</f>
        <v>9</v>
      </c>
      <c r="R11" s="81">
        <f>IFERROR(Q11/N11,"-")</f>
        <v>0.17647058823529</v>
      </c>
      <c r="S11" s="80">
        <v>1</v>
      </c>
      <c r="T11" s="80">
        <v>2</v>
      </c>
      <c r="U11" s="81">
        <f>IFERROR(T11/(Q11),"-")</f>
        <v>0.22222222222222</v>
      </c>
      <c r="V11" s="82"/>
      <c r="W11" s="83">
        <v>1</v>
      </c>
      <c r="X11" s="81">
        <f>IF(Q11=0,"-",W11/Q11)</f>
        <v>0.11111111111111</v>
      </c>
      <c r="Y11" s="186">
        <v>189000</v>
      </c>
      <c r="Z11" s="187">
        <f>IFERROR(Y11/Q11,"-")</f>
        <v>21000</v>
      </c>
      <c r="AA11" s="187">
        <f>IFERROR(Y11/W11,"-")</f>
        <v>189000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5</v>
      </c>
      <c r="BG11" s="113">
        <f>IF(Q11=0,"",IF(BF11=0,"",(BF11/Q11)))</f>
        <v>0.55555555555556</v>
      </c>
      <c r="BH11" s="112">
        <v>2</v>
      </c>
      <c r="BI11" s="114">
        <f>IFERROR(BH11/BF11,"-")</f>
        <v>0.4</v>
      </c>
      <c r="BJ11" s="115">
        <v>189000</v>
      </c>
      <c r="BK11" s="116">
        <f>IFERROR(BJ11/BF11,"-")</f>
        <v>37800</v>
      </c>
      <c r="BL11" s="117"/>
      <c r="BM11" s="117">
        <v>1</v>
      </c>
      <c r="BN11" s="117">
        <v>1</v>
      </c>
      <c r="BO11" s="119">
        <v>2</v>
      </c>
      <c r="BP11" s="120">
        <f>IF(Q11=0,"",IF(BO11=0,"",(BO11/Q11)))</f>
        <v>0.22222222222222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0.11111111111111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1</v>
      </c>
      <c r="CH11" s="134">
        <f>IF(Q11=0,"",IF(CG11=0,"",(CG11/Q11)))</f>
        <v>0.11111111111111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1</v>
      </c>
      <c r="CQ11" s="141">
        <v>189000</v>
      </c>
      <c r="CR11" s="141">
        <v>178000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>
        <f>AC12</f>
        <v>1.6142857142857</v>
      </c>
      <c r="B12" s="189" t="s">
        <v>142</v>
      </c>
      <c r="C12" s="189" t="s">
        <v>135</v>
      </c>
      <c r="D12" s="189" t="s">
        <v>143</v>
      </c>
      <c r="E12" s="189" t="s">
        <v>144</v>
      </c>
      <c r="F12" s="189"/>
      <c r="G12" s="189" t="s">
        <v>61</v>
      </c>
      <c r="H12" s="89" t="s">
        <v>145</v>
      </c>
      <c r="I12" s="89" t="s">
        <v>146</v>
      </c>
      <c r="J12" s="89" t="s">
        <v>147</v>
      </c>
      <c r="K12" s="181">
        <v>70000</v>
      </c>
      <c r="L12" s="80">
        <v>0</v>
      </c>
      <c r="M12" s="80">
        <v>0</v>
      </c>
      <c r="N12" s="80">
        <v>37</v>
      </c>
      <c r="O12" s="91">
        <v>4</v>
      </c>
      <c r="P12" s="92">
        <v>0</v>
      </c>
      <c r="Q12" s="93">
        <f>O12+P12</f>
        <v>4</v>
      </c>
      <c r="R12" s="81">
        <f>IFERROR(Q12/N12,"-")</f>
        <v>0.10810810810811</v>
      </c>
      <c r="S12" s="80">
        <v>1</v>
      </c>
      <c r="T12" s="80">
        <v>1</v>
      </c>
      <c r="U12" s="81">
        <f>IFERROR(T12/(Q12),"-")</f>
        <v>0.25</v>
      </c>
      <c r="V12" s="82">
        <f>IFERROR(K12/SUM(Q12:Q13),"-")</f>
        <v>4117.6470588235</v>
      </c>
      <c r="W12" s="83">
        <v>1</v>
      </c>
      <c r="X12" s="81">
        <f>IF(Q12=0,"-",W12/Q12)</f>
        <v>0.25</v>
      </c>
      <c r="Y12" s="186">
        <v>28000</v>
      </c>
      <c r="Z12" s="187">
        <f>IFERROR(Y12/Q12,"-")</f>
        <v>7000</v>
      </c>
      <c r="AA12" s="187">
        <f>IFERROR(Y12/W12,"-")</f>
        <v>28000</v>
      </c>
      <c r="AB12" s="181">
        <f>SUM(Y12:Y13)-SUM(K12:K13)</f>
        <v>43000</v>
      </c>
      <c r="AC12" s="85">
        <f>SUM(Y12:Y13)/SUM(K12:K13)</f>
        <v>1.6142857142857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1</v>
      </c>
      <c r="AO12" s="101">
        <f>IF(Q12=0,"",IF(AN12=0,"",(AN12/Q12)))</f>
        <v>0.25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2</v>
      </c>
      <c r="BG12" s="113">
        <f>IF(Q12=0,"",IF(BF12=0,"",(BF12/Q12)))</f>
        <v>0.5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/>
      <c r="BP12" s="120">
        <f>IF(Q12=0,"",IF(BO12=0,"",(BO12/Q12)))</f>
        <v>0</v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>
        <v>1</v>
      </c>
      <c r="BY12" s="127">
        <f>IF(Q12=0,"",IF(BX12=0,"",(BX12/Q12)))</f>
        <v>0.25</v>
      </c>
      <c r="BZ12" s="128">
        <v>1</v>
      </c>
      <c r="CA12" s="129">
        <f>IFERROR(BZ12/BX12,"-")</f>
        <v>1</v>
      </c>
      <c r="CB12" s="130">
        <v>28000</v>
      </c>
      <c r="CC12" s="131">
        <f>IFERROR(CB12/BX12,"-")</f>
        <v>28000</v>
      </c>
      <c r="CD12" s="132"/>
      <c r="CE12" s="132"/>
      <c r="CF12" s="132">
        <v>1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1</v>
      </c>
      <c r="CQ12" s="141">
        <v>28000</v>
      </c>
      <c r="CR12" s="141">
        <v>28000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148</v>
      </c>
      <c r="C13" s="189" t="s">
        <v>135</v>
      </c>
      <c r="D13" s="189"/>
      <c r="E13" s="189"/>
      <c r="F13" s="189"/>
      <c r="G13" s="189" t="s">
        <v>73</v>
      </c>
      <c r="H13" s="89"/>
      <c r="I13" s="89"/>
      <c r="J13" s="89"/>
      <c r="K13" s="181"/>
      <c r="L13" s="80">
        <v>0</v>
      </c>
      <c r="M13" s="80">
        <v>0</v>
      </c>
      <c r="N13" s="80">
        <v>34</v>
      </c>
      <c r="O13" s="91">
        <v>11</v>
      </c>
      <c r="P13" s="92">
        <v>2</v>
      </c>
      <c r="Q13" s="93">
        <f>O13+P13</f>
        <v>13</v>
      </c>
      <c r="R13" s="81">
        <f>IFERROR(Q13/N13,"-")</f>
        <v>0.38235294117647</v>
      </c>
      <c r="S13" s="80">
        <v>2</v>
      </c>
      <c r="T13" s="80">
        <v>4</v>
      </c>
      <c r="U13" s="81">
        <f>IFERROR(T13/(Q13),"-")</f>
        <v>0.30769230769231</v>
      </c>
      <c r="V13" s="82"/>
      <c r="W13" s="83">
        <v>1</v>
      </c>
      <c r="X13" s="81">
        <f>IF(Q13=0,"-",W13/Q13)</f>
        <v>0.076923076923077</v>
      </c>
      <c r="Y13" s="186">
        <v>85000</v>
      </c>
      <c r="Z13" s="187">
        <f>IFERROR(Y13/Q13,"-")</f>
        <v>6538.4615384615</v>
      </c>
      <c r="AA13" s="187">
        <f>IFERROR(Y13/W13,"-")</f>
        <v>85000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>
        <v>4</v>
      </c>
      <c r="AX13" s="107">
        <f>IF(Q13=0,"",IF(AW13=0,"",(AW13/Q13)))</f>
        <v>0.30769230769231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2</v>
      </c>
      <c r="BG13" s="113">
        <f>IF(Q13=0,"",IF(BF13=0,"",(BF13/Q13)))</f>
        <v>0.15384615384615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2</v>
      </c>
      <c r="BP13" s="120">
        <f>IF(Q13=0,"",IF(BO13=0,"",(BO13/Q13)))</f>
        <v>0.15384615384615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4</v>
      </c>
      <c r="BY13" s="127">
        <f>IF(Q13=0,"",IF(BX13=0,"",(BX13/Q13)))</f>
        <v>0.30769230769231</v>
      </c>
      <c r="BZ13" s="128">
        <v>1</v>
      </c>
      <c r="CA13" s="129">
        <f>IFERROR(BZ13/BX13,"-")</f>
        <v>0.25</v>
      </c>
      <c r="CB13" s="130">
        <v>85000</v>
      </c>
      <c r="CC13" s="131">
        <f>IFERROR(CB13/BX13,"-")</f>
        <v>21250</v>
      </c>
      <c r="CD13" s="132"/>
      <c r="CE13" s="132"/>
      <c r="CF13" s="132">
        <v>1</v>
      </c>
      <c r="CG13" s="133">
        <v>1</v>
      </c>
      <c r="CH13" s="134">
        <f>IF(Q13=0,"",IF(CG13=0,"",(CG13/Q13)))</f>
        <v>0.076923076923077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1</v>
      </c>
      <c r="CQ13" s="141">
        <v>85000</v>
      </c>
      <c r="CR13" s="141">
        <v>85000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0.48</v>
      </c>
      <c r="B14" s="189" t="s">
        <v>149</v>
      </c>
      <c r="C14" s="189" t="s">
        <v>135</v>
      </c>
      <c r="D14" s="189" t="s">
        <v>143</v>
      </c>
      <c r="E14" s="189" t="s">
        <v>150</v>
      </c>
      <c r="F14" s="189"/>
      <c r="G14" s="189" t="s">
        <v>61</v>
      </c>
      <c r="H14" s="89" t="s">
        <v>151</v>
      </c>
      <c r="I14" s="89" t="s">
        <v>139</v>
      </c>
      <c r="J14" s="190" t="s">
        <v>152</v>
      </c>
      <c r="K14" s="181">
        <v>75000</v>
      </c>
      <c r="L14" s="80">
        <v>0</v>
      </c>
      <c r="M14" s="80">
        <v>0</v>
      </c>
      <c r="N14" s="80">
        <v>25</v>
      </c>
      <c r="O14" s="91">
        <v>2</v>
      </c>
      <c r="P14" s="92">
        <v>0</v>
      </c>
      <c r="Q14" s="93">
        <f>O14+P14</f>
        <v>2</v>
      </c>
      <c r="R14" s="81">
        <f>IFERROR(Q14/N14,"-")</f>
        <v>0.08</v>
      </c>
      <c r="S14" s="80">
        <v>0</v>
      </c>
      <c r="T14" s="80">
        <v>0</v>
      </c>
      <c r="U14" s="81">
        <f>IFERROR(T14/(Q14),"-")</f>
        <v>0</v>
      </c>
      <c r="V14" s="82">
        <f>IFERROR(K14/SUM(Q14:Q15),"-")</f>
        <v>8333.3333333333</v>
      </c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>
        <f>SUM(Y14:Y15)-SUM(K14:K15)</f>
        <v>-39000</v>
      </c>
      <c r="AC14" s="85">
        <f>SUM(Y14:Y15)/SUM(K14:K15)</f>
        <v>0.48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0.5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1</v>
      </c>
      <c r="AX14" s="107">
        <f>IF(Q14=0,"",IF(AW14=0,"",(AW14/Q14)))</f>
        <v>0.5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153</v>
      </c>
      <c r="C15" s="189" t="s">
        <v>135</v>
      </c>
      <c r="D15" s="189"/>
      <c r="E15" s="189"/>
      <c r="F15" s="189"/>
      <c r="G15" s="189" t="s">
        <v>73</v>
      </c>
      <c r="H15" s="89"/>
      <c r="I15" s="89"/>
      <c r="J15" s="89"/>
      <c r="K15" s="181"/>
      <c r="L15" s="80">
        <v>0</v>
      </c>
      <c r="M15" s="80">
        <v>0</v>
      </c>
      <c r="N15" s="80">
        <v>9</v>
      </c>
      <c r="O15" s="91">
        <v>7</v>
      </c>
      <c r="P15" s="92">
        <v>0</v>
      </c>
      <c r="Q15" s="93">
        <f>O15+P15</f>
        <v>7</v>
      </c>
      <c r="R15" s="81">
        <f>IFERROR(Q15/N15,"-")</f>
        <v>0.77777777777778</v>
      </c>
      <c r="S15" s="80">
        <v>1</v>
      </c>
      <c r="T15" s="80">
        <v>2</v>
      </c>
      <c r="U15" s="81">
        <f>IFERROR(T15/(Q15),"-")</f>
        <v>0.28571428571429</v>
      </c>
      <c r="V15" s="82"/>
      <c r="W15" s="83">
        <v>4</v>
      </c>
      <c r="X15" s="81">
        <f>IF(Q15=0,"-",W15/Q15)</f>
        <v>0.57142857142857</v>
      </c>
      <c r="Y15" s="186">
        <v>36000</v>
      </c>
      <c r="Z15" s="187">
        <f>IFERROR(Y15/Q15,"-")</f>
        <v>5142.8571428571</v>
      </c>
      <c r="AA15" s="187">
        <f>IFERROR(Y15/W15,"-")</f>
        <v>9000</v>
      </c>
      <c r="AB15" s="181"/>
      <c r="AC15" s="85"/>
      <c r="AD15" s="78"/>
      <c r="AE15" s="94">
        <v>1</v>
      </c>
      <c r="AF15" s="95">
        <f>IF(Q15=0,"",IF(AE15=0,"",(AE15/Q15)))</f>
        <v>0.14285714285714</v>
      </c>
      <c r="AG15" s="94"/>
      <c r="AH15" s="96">
        <f>IFERROR(AG15/AE15,"-")</f>
        <v>0</v>
      </c>
      <c r="AI15" s="97"/>
      <c r="AJ15" s="98">
        <f>IFERROR(AI15/AE15,"-")</f>
        <v>0</v>
      </c>
      <c r="AK15" s="99"/>
      <c r="AL15" s="99"/>
      <c r="AM15" s="99"/>
      <c r="AN15" s="100">
        <v>1</v>
      </c>
      <c r="AO15" s="101">
        <f>IF(Q15=0,"",IF(AN15=0,"",(AN15/Q15)))</f>
        <v>0.14285714285714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2</v>
      </c>
      <c r="BG15" s="113">
        <f>IF(Q15=0,"",IF(BF15=0,"",(BF15/Q15)))</f>
        <v>0.28571428571429</v>
      </c>
      <c r="BH15" s="112">
        <v>1</v>
      </c>
      <c r="BI15" s="114">
        <f>IFERROR(BH15/BF15,"-")</f>
        <v>0.5</v>
      </c>
      <c r="BJ15" s="115">
        <v>4000</v>
      </c>
      <c r="BK15" s="116">
        <f>IFERROR(BJ15/BF15,"-")</f>
        <v>2000</v>
      </c>
      <c r="BL15" s="117"/>
      <c r="BM15" s="117">
        <v>1</v>
      </c>
      <c r="BN15" s="117"/>
      <c r="BO15" s="119">
        <v>2</v>
      </c>
      <c r="BP15" s="120">
        <f>IF(Q15=0,"",IF(BO15=0,"",(BO15/Q15)))</f>
        <v>0.28571428571429</v>
      </c>
      <c r="BQ15" s="121">
        <v>2</v>
      </c>
      <c r="BR15" s="122">
        <f>IFERROR(BQ15/BO15,"-")</f>
        <v>1</v>
      </c>
      <c r="BS15" s="123">
        <v>12000</v>
      </c>
      <c r="BT15" s="124">
        <f>IFERROR(BS15/BO15,"-")</f>
        <v>6000</v>
      </c>
      <c r="BU15" s="125"/>
      <c r="BV15" s="125">
        <v>2</v>
      </c>
      <c r="BW15" s="125"/>
      <c r="BX15" s="126">
        <v>1</v>
      </c>
      <c r="BY15" s="127">
        <f>IF(Q15=0,"",IF(BX15=0,"",(BX15/Q15)))</f>
        <v>0.14285714285714</v>
      </c>
      <c r="BZ15" s="128">
        <v>1</v>
      </c>
      <c r="CA15" s="129">
        <f>IFERROR(BZ15/BX15,"-")</f>
        <v>1</v>
      </c>
      <c r="CB15" s="130">
        <v>20000</v>
      </c>
      <c r="CC15" s="131">
        <f>IFERROR(CB15/BX15,"-")</f>
        <v>20000</v>
      </c>
      <c r="CD15" s="132">
        <v>1</v>
      </c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4</v>
      </c>
      <c r="CQ15" s="141">
        <v>36000</v>
      </c>
      <c r="CR15" s="141">
        <v>20000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5.2727272727273</v>
      </c>
      <c r="B16" s="189" t="s">
        <v>154</v>
      </c>
      <c r="C16" s="189" t="s">
        <v>135</v>
      </c>
      <c r="D16" s="189" t="s">
        <v>136</v>
      </c>
      <c r="E16" s="189" t="s">
        <v>137</v>
      </c>
      <c r="F16" s="189"/>
      <c r="G16" s="189" t="s">
        <v>61</v>
      </c>
      <c r="H16" s="89" t="s">
        <v>155</v>
      </c>
      <c r="I16" s="89" t="s">
        <v>139</v>
      </c>
      <c r="J16" s="89" t="s">
        <v>156</v>
      </c>
      <c r="K16" s="181">
        <v>55000</v>
      </c>
      <c r="L16" s="80">
        <v>0</v>
      </c>
      <c r="M16" s="80">
        <v>0</v>
      </c>
      <c r="N16" s="80">
        <v>28</v>
      </c>
      <c r="O16" s="91">
        <v>2</v>
      </c>
      <c r="P16" s="92">
        <v>0</v>
      </c>
      <c r="Q16" s="93">
        <f>O16+P16</f>
        <v>2</v>
      </c>
      <c r="R16" s="81">
        <f>IFERROR(Q16/N16,"-")</f>
        <v>0.071428571428571</v>
      </c>
      <c r="S16" s="80">
        <v>0</v>
      </c>
      <c r="T16" s="80">
        <v>1</v>
      </c>
      <c r="U16" s="81">
        <f>IFERROR(T16/(Q16),"-")</f>
        <v>0.5</v>
      </c>
      <c r="V16" s="82">
        <f>IFERROR(K16/SUM(Q16:Q17),"-")</f>
        <v>3666.6666666667</v>
      </c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>
        <f>SUM(Y16:Y17)-SUM(K16:K17)</f>
        <v>235000</v>
      </c>
      <c r="AC16" s="85">
        <f>SUM(Y16:Y17)/SUM(K16:K17)</f>
        <v>5.2727272727273</v>
      </c>
      <c r="AD16" s="78"/>
      <c r="AE16" s="94">
        <v>1</v>
      </c>
      <c r="AF16" s="95">
        <f>IF(Q16=0,"",IF(AE16=0,"",(AE16/Q16)))</f>
        <v>0.5</v>
      </c>
      <c r="AG16" s="94"/>
      <c r="AH16" s="96">
        <f>IFERROR(AG16/AE16,"-")</f>
        <v>0</v>
      </c>
      <c r="AI16" s="97"/>
      <c r="AJ16" s="98">
        <f>IFERROR(AI16/AE16,"-")</f>
        <v>0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1</v>
      </c>
      <c r="BP16" s="120">
        <f>IF(Q16=0,"",IF(BO16=0,"",(BO16/Q16)))</f>
        <v>0.5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157</v>
      </c>
      <c r="C17" s="189" t="s">
        <v>135</v>
      </c>
      <c r="D17" s="189"/>
      <c r="E17" s="189"/>
      <c r="F17" s="189"/>
      <c r="G17" s="189" t="s">
        <v>73</v>
      </c>
      <c r="H17" s="89"/>
      <c r="I17" s="89"/>
      <c r="J17" s="89"/>
      <c r="K17" s="181"/>
      <c r="L17" s="80">
        <v>0</v>
      </c>
      <c r="M17" s="80">
        <v>0</v>
      </c>
      <c r="N17" s="80">
        <v>19</v>
      </c>
      <c r="O17" s="91">
        <v>13</v>
      </c>
      <c r="P17" s="92">
        <v>0</v>
      </c>
      <c r="Q17" s="93">
        <f>O17+P17</f>
        <v>13</v>
      </c>
      <c r="R17" s="81">
        <f>IFERROR(Q17/N17,"-")</f>
        <v>0.68421052631579</v>
      </c>
      <c r="S17" s="80">
        <v>1</v>
      </c>
      <c r="T17" s="80">
        <v>3</v>
      </c>
      <c r="U17" s="81">
        <f>IFERROR(T17/(Q17),"-")</f>
        <v>0.23076923076923</v>
      </c>
      <c r="V17" s="82"/>
      <c r="W17" s="83">
        <v>2</v>
      </c>
      <c r="X17" s="81">
        <f>IF(Q17=0,"-",W17/Q17)</f>
        <v>0.15384615384615</v>
      </c>
      <c r="Y17" s="186">
        <v>290000</v>
      </c>
      <c r="Z17" s="187">
        <f>IFERROR(Y17/Q17,"-")</f>
        <v>22307.692307692</v>
      </c>
      <c r="AA17" s="187">
        <f>IFERROR(Y17/W17,"-")</f>
        <v>145000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1</v>
      </c>
      <c r="AO17" s="101">
        <f>IF(Q17=0,"",IF(AN17=0,"",(AN17/Q17)))</f>
        <v>0.076923076923077</v>
      </c>
      <c r="AP17" s="100">
        <v>1</v>
      </c>
      <c r="AQ17" s="102">
        <f>IFERROR(AP17/AN17,"-")</f>
        <v>1</v>
      </c>
      <c r="AR17" s="103">
        <v>11000</v>
      </c>
      <c r="AS17" s="104">
        <f>IFERROR(AR17/AN17,"-")</f>
        <v>11000</v>
      </c>
      <c r="AT17" s="105"/>
      <c r="AU17" s="105"/>
      <c r="AV17" s="105">
        <v>1</v>
      </c>
      <c r="AW17" s="106">
        <v>1</v>
      </c>
      <c r="AX17" s="107">
        <f>IF(Q17=0,"",IF(AW17=0,"",(AW17/Q17)))</f>
        <v>0.076923076923077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3</v>
      </c>
      <c r="BG17" s="113">
        <f>IF(Q17=0,"",IF(BF17=0,"",(BF17/Q17)))</f>
        <v>0.23076923076923</v>
      </c>
      <c r="BH17" s="112">
        <v>1</v>
      </c>
      <c r="BI17" s="114">
        <f>IFERROR(BH17/BF17,"-")</f>
        <v>0.33333333333333</v>
      </c>
      <c r="BJ17" s="115">
        <v>87000</v>
      </c>
      <c r="BK17" s="116">
        <f>IFERROR(BJ17/BF17,"-")</f>
        <v>29000</v>
      </c>
      <c r="BL17" s="117"/>
      <c r="BM17" s="117"/>
      <c r="BN17" s="117">
        <v>1</v>
      </c>
      <c r="BO17" s="119">
        <v>4</v>
      </c>
      <c r="BP17" s="120">
        <f>IF(Q17=0,"",IF(BO17=0,"",(BO17/Q17)))</f>
        <v>0.30769230769231</v>
      </c>
      <c r="BQ17" s="121">
        <v>1</v>
      </c>
      <c r="BR17" s="122">
        <f>IFERROR(BQ17/BO17,"-")</f>
        <v>0.25</v>
      </c>
      <c r="BS17" s="123">
        <v>274000</v>
      </c>
      <c r="BT17" s="124">
        <f>IFERROR(BS17/BO17,"-")</f>
        <v>68500</v>
      </c>
      <c r="BU17" s="125"/>
      <c r="BV17" s="125"/>
      <c r="BW17" s="125">
        <v>1</v>
      </c>
      <c r="BX17" s="126">
        <v>3</v>
      </c>
      <c r="BY17" s="127">
        <f>IF(Q17=0,"",IF(BX17=0,"",(BX17/Q17)))</f>
        <v>0.23076923076923</v>
      </c>
      <c r="BZ17" s="128">
        <v>2</v>
      </c>
      <c r="CA17" s="129">
        <f>IFERROR(BZ17/BX17,"-")</f>
        <v>0.66666666666667</v>
      </c>
      <c r="CB17" s="130">
        <v>128000</v>
      </c>
      <c r="CC17" s="131">
        <f>IFERROR(CB17/BX17,"-")</f>
        <v>42666.666666667</v>
      </c>
      <c r="CD17" s="132"/>
      <c r="CE17" s="132"/>
      <c r="CF17" s="132">
        <v>2</v>
      </c>
      <c r="CG17" s="133">
        <v>1</v>
      </c>
      <c r="CH17" s="134">
        <f>IF(Q17=0,"",IF(CG17=0,"",(CG17/Q17)))</f>
        <v>0.076923076923077</v>
      </c>
      <c r="CI17" s="135"/>
      <c r="CJ17" s="136">
        <f>IFERROR(CI17/CG17,"-")</f>
        <v>0</v>
      </c>
      <c r="CK17" s="137"/>
      <c r="CL17" s="138">
        <f>IFERROR(CK17/CG17,"-")</f>
        <v>0</v>
      </c>
      <c r="CM17" s="139"/>
      <c r="CN17" s="139"/>
      <c r="CO17" s="139"/>
      <c r="CP17" s="140">
        <v>2</v>
      </c>
      <c r="CQ17" s="141">
        <v>290000</v>
      </c>
      <c r="CR17" s="141">
        <v>274000</v>
      </c>
      <c r="CS17" s="141"/>
      <c r="CT17" s="142" t="str">
        <f>IF(AND(CR17=0,CS17=0),"",IF(AND(CR17&lt;=100000,CS17&lt;=100000),"",IF(CR17/CQ17&gt;0.7,"男高",IF(CS17/CQ17&gt;0.7,"女高",""))))</f>
        <v>男高</v>
      </c>
    </row>
    <row r="18" spans="1:99">
      <c r="A18" s="79">
        <f>AC18</f>
        <v>9</v>
      </c>
      <c r="B18" s="189" t="s">
        <v>158</v>
      </c>
      <c r="C18" s="189" t="s">
        <v>135</v>
      </c>
      <c r="D18" s="189" t="s">
        <v>143</v>
      </c>
      <c r="E18" s="189" t="s">
        <v>137</v>
      </c>
      <c r="F18" s="189"/>
      <c r="G18" s="189" t="s">
        <v>61</v>
      </c>
      <c r="H18" s="89" t="s">
        <v>159</v>
      </c>
      <c r="I18" s="89" t="s">
        <v>139</v>
      </c>
      <c r="J18" s="89" t="s">
        <v>156</v>
      </c>
      <c r="K18" s="181">
        <v>65000</v>
      </c>
      <c r="L18" s="80">
        <v>0</v>
      </c>
      <c r="M18" s="80">
        <v>0</v>
      </c>
      <c r="N18" s="80">
        <v>51</v>
      </c>
      <c r="O18" s="91">
        <v>3</v>
      </c>
      <c r="P18" s="92">
        <v>0</v>
      </c>
      <c r="Q18" s="93">
        <f>O18+P18</f>
        <v>3</v>
      </c>
      <c r="R18" s="81">
        <f>IFERROR(Q18/N18,"-")</f>
        <v>0.058823529411765</v>
      </c>
      <c r="S18" s="80">
        <v>1</v>
      </c>
      <c r="T18" s="80">
        <v>0</v>
      </c>
      <c r="U18" s="81">
        <f>IFERROR(T18/(Q18),"-")</f>
        <v>0</v>
      </c>
      <c r="V18" s="82">
        <f>IFERROR(K18/SUM(Q18:Q19),"-")</f>
        <v>2826.0869565217</v>
      </c>
      <c r="W18" s="83">
        <v>2</v>
      </c>
      <c r="X18" s="81">
        <f>IF(Q18=0,"-",W18/Q18)</f>
        <v>0.66666666666667</v>
      </c>
      <c r="Y18" s="186">
        <v>56000</v>
      </c>
      <c r="Z18" s="187">
        <f>IFERROR(Y18/Q18,"-")</f>
        <v>18666.666666667</v>
      </c>
      <c r="AA18" s="187">
        <f>IFERROR(Y18/W18,"-")</f>
        <v>28000</v>
      </c>
      <c r="AB18" s="181">
        <f>SUM(Y18:Y19)-SUM(K18:K19)</f>
        <v>520000</v>
      </c>
      <c r="AC18" s="85">
        <f>SUM(Y18:Y19)/SUM(K18:K19)</f>
        <v>9</v>
      </c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0.33333333333333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1</v>
      </c>
      <c r="BG18" s="113">
        <f>IF(Q18=0,"",IF(BF18=0,"",(BF18/Q18)))</f>
        <v>0.33333333333333</v>
      </c>
      <c r="BH18" s="112">
        <v>1</v>
      </c>
      <c r="BI18" s="114">
        <f>IFERROR(BH18/BF18,"-")</f>
        <v>1</v>
      </c>
      <c r="BJ18" s="115">
        <v>54000</v>
      </c>
      <c r="BK18" s="116">
        <f>IFERROR(BJ18/BF18,"-")</f>
        <v>54000</v>
      </c>
      <c r="BL18" s="117"/>
      <c r="BM18" s="117"/>
      <c r="BN18" s="117">
        <v>1</v>
      </c>
      <c r="BO18" s="119">
        <v>1</v>
      </c>
      <c r="BP18" s="120">
        <f>IF(Q18=0,"",IF(BO18=0,"",(BO18/Q18)))</f>
        <v>0.33333333333333</v>
      </c>
      <c r="BQ18" s="121">
        <v>1</v>
      </c>
      <c r="BR18" s="122">
        <f>IFERROR(BQ18/BO18,"-")</f>
        <v>1</v>
      </c>
      <c r="BS18" s="123">
        <v>2000</v>
      </c>
      <c r="BT18" s="124">
        <f>IFERROR(BS18/BO18,"-")</f>
        <v>2000</v>
      </c>
      <c r="BU18" s="125">
        <v>1</v>
      </c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2</v>
      </c>
      <c r="CQ18" s="141">
        <v>56000</v>
      </c>
      <c r="CR18" s="141">
        <v>54000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160</v>
      </c>
      <c r="C19" s="189" t="s">
        <v>135</v>
      </c>
      <c r="D19" s="189"/>
      <c r="E19" s="189"/>
      <c r="F19" s="189"/>
      <c r="G19" s="189" t="s">
        <v>73</v>
      </c>
      <c r="H19" s="89"/>
      <c r="I19" s="89"/>
      <c r="J19" s="89"/>
      <c r="K19" s="181"/>
      <c r="L19" s="80">
        <v>0</v>
      </c>
      <c r="M19" s="80">
        <v>0</v>
      </c>
      <c r="N19" s="80">
        <v>35</v>
      </c>
      <c r="O19" s="91">
        <v>20</v>
      </c>
      <c r="P19" s="92">
        <v>0</v>
      </c>
      <c r="Q19" s="93">
        <f>O19+P19</f>
        <v>20</v>
      </c>
      <c r="R19" s="81">
        <f>IFERROR(Q19/N19,"-")</f>
        <v>0.57142857142857</v>
      </c>
      <c r="S19" s="80">
        <v>4</v>
      </c>
      <c r="T19" s="80">
        <v>5</v>
      </c>
      <c r="U19" s="81">
        <f>IFERROR(T19/(Q19),"-")</f>
        <v>0.25</v>
      </c>
      <c r="V19" s="82"/>
      <c r="W19" s="83">
        <v>7</v>
      </c>
      <c r="X19" s="81">
        <f>IF(Q19=0,"-",W19/Q19)</f>
        <v>0.35</v>
      </c>
      <c r="Y19" s="186">
        <v>529000</v>
      </c>
      <c r="Z19" s="187">
        <f>IFERROR(Y19/Q19,"-")</f>
        <v>26450</v>
      </c>
      <c r="AA19" s="187">
        <f>IFERROR(Y19/W19,"-")</f>
        <v>75571.428571429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2</v>
      </c>
      <c r="AO19" s="101">
        <f>IF(Q19=0,"",IF(AN19=0,"",(AN19/Q19)))</f>
        <v>0.1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>
        <v>2</v>
      </c>
      <c r="AX19" s="107">
        <f>IF(Q19=0,"",IF(AW19=0,"",(AW19/Q19)))</f>
        <v>0.1</v>
      </c>
      <c r="AY19" s="106">
        <v>1</v>
      </c>
      <c r="AZ19" s="108">
        <f>IFERROR(AY19/AW19,"-")</f>
        <v>0.5</v>
      </c>
      <c r="BA19" s="109">
        <v>6000</v>
      </c>
      <c r="BB19" s="110">
        <f>IFERROR(BA19/AW19,"-")</f>
        <v>3000</v>
      </c>
      <c r="BC19" s="111"/>
      <c r="BD19" s="111">
        <v>1</v>
      </c>
      <c r="BE19" s="111"/>
      <c r="BF19" s="112">
        <v>6</v>
      </c>
      <c r="BG19" s="113">
        <f>IF(Q19=0,"",IF(BF19=0,"",(BF19/Q19)))</f>
        <v>0.3</v>
      </c>
      <c r="BH19" s="112">
        <v>2</v>
      </c>
      <c r="BI19" s="114">
        <f>IFERROR(BH19/BF19,"-")</f>
        <v>0.33333333333333</v>
      </c>
      <c r="BJ19" s="115">
        <v>225000</v>
      </c>
      <c r="BK19" s="116">
        <f>IFERROR(BJ19/BF19,"-")</f>
        <v>37500</v>
      </c>
      <c r="BL19" s="117">
        <v>1</v>
      </c>
      <c r="BM19" s="117"/>
      <c r="BN19" s="117">
        <v>1</v>
      </c>
      <c r="BO19" s="119">
        <v>8</v>
      </c>
      <c r="BP19" s="120">
        <f>IF(Q19=0,"",IF(BO19=0,"",(BO19/Q19)))</f>
        <v>0.4</v>
      </c>
      <c r="BQ19" s="121">
        <v>2</v>
      </c>
      <c r="BR19" s="122">
        <f>IFERROR(BQ19/BO19,"-")</f>
        <v>0.25</v>
      </c>
      <c r="BS19" s="123">
        <v>50000</v>
      </c>
      <c r="BT19" s="124">
        <f>IFERROR(BS19/BO19,"-")</f>
        <v>6250</v>
      </c>
      <c r="BU19" s="125"/>
      <c r="BV19" s="125">
        <v>1</v>
      </c>
      <c r="BW19" s="125">
        <v>1</v>
      </c>
      <c r="BX19" s="126">
        <v>2</v>
      </c>
      <c r="BY19" s="127">
        <f>IF(Q19=0,"",IF(BX19=0,"",(BX19/Q19)))</f>
        <v>0.1</v>
      </c>
      <c r="BZ19" s="128">
        <v>2</v>
      </c>
      <c r="CA19" s="129">
        <f>IFERROR(BZ19/BX19,"-")</f>
        <v>1</v>
      </c>
      <c r="CB19" s="130">
        <v>248000</v>
      </c>
      <c r="CC19" s="131">
        <f>IFERROR(CB19/BX19,"-")</f>
        <v>124000</v>
      </c>
      <c r="CD19" s="132">
        <v>1</v>
      </c>
      <c r="CE19" s="132"/>
      <c r="CF19" s="132">
        <v>1</v>
      </c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7</v>
      </c>
      <c r="CQ19" s="141">
        <v>529000</v>
      </c>
      <c r="CR19" s="141">
        <v>245000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1.3052631578947</v>
      </c>
      <c r="B20" s="189" t="s">
        <v>161</v>
      </c>
      <c r="C20" s="189" t="s">
        <v>135</v>
      </c>
      <c r="D20" s="189" t="s">
        <v>162</v>
      </c>
      <c r="E20" s="189" t="s">
        <v>163</v>
      </c>
      <c r="F20" s="189"/>
      <c r="G20" s="189" t="s">
        <v>61</v>
      </c>
      <c r="H20" s="89" t="s">
        <v>164</v>
      </c>
      <c r="I20" s="89" t="s">
        <v>165</v>
      </c>
      <c r="J20" s="190" t="s">
        <v>166</v>
      </c>
      <c r="K20" s="181">
        <v>95000</v>
      </c>
      <c r="L20" s="80">
        <v>0</v>
      </c>
      <c r="M20" s="80">
        <v>0</v>
      </c>
      <c r="N20" s="80">
        <v>58</v>
      </c>
      <c r="O20" s="91">
        <v>13</v>
      </c>
      <c r="P20" s="92">
        <v>0</v>
      </c>
      <c r="Q20" s="93">
        <f>O20+P20</f>
        <v>13</v>
      </c>
      <c r="R20" s="81">
        <f>IFERROR(Q20/N20,"-")</f>
        <v>0.22413793103448</v>
      </c>
      <c r="S20" s="80">
        <v>0</v>
      </c>
      <c r="T20" s="80">
        <v>6</v>
      </c>
      <c r="U20" s="81">
        <f>IFERROR(T20/(Q20),"-")</f>
        <v>0.46153846153846</v>
      </c>
      <c r="V20" s="82">
        <f>IFERROR(K20/SUM(Q20:Q21),"-")</f>
        <v>4523.8095238095</v>
      </c>
      <c r="W20" s="83">
        <v>2</v>
      </c>
      <c r="X20" s="81">
        <f>IF(Q20=0,"-",W20/Q20)</f>
        <v>0.15384615384615</v>
      </c>
      <c r="Y20" s="186">
        <v>48000</v>
      </c>
      <c r="Z20" s="187">
        <f>IFERROR(Y20/Q20,"-")</f>
        <v>3692.3076923077</v>
      </c>
      <c r="AA20" s="187">
        <f>IFERROR(Y20/W20,"-")</f>
        <v>24000</v>
      </c>
      <c r="AB20" s="181">
        <f>SUM(Y20:Y21)-SUM(K20:K21)</f>
        <v>29000</v>
      </c>
      <c r="AC20" s="85">
        <f>SUM(Y20:Y21)/SUM(K20:K21)</f>
        <v>1.3052631578947</v>
      </c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>
        <v>3</v>
      </c>
      <c r="AO20" s="101">
        <f>IF(Q20=0,"",IF(AN20=0,"",(AN20/Q20)))</f>
        <v>0.23076923076923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>
        <v>1</v>
      </c>
      <c r="AX20" s="107">
        <f>IF(Q20=0,"",IF(AW20=0,"",(AW20/Q20)))</f>
        <v>0.076923076923077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5</v>
      </c>
      <c r="BG20" s="113">
        <f>IF(Q20=0,"",IF(BF20=0,"",(BF20/Q20)))</f>
        <v>0.38461538461538</v>
      </c>
      <c r="BH20" s="112">
        <v>1</v>
      </c>
      <c r="BI20" s="114">
        <f>IFERROR(BH20/BF20,"-")</f>
        <v>0.2</v>
      </c>
      <c r="BJ20" s="115">
        <v>47000</v>
      </c>
      <c r="BK20" s="116">
        <f>IFERROR(BJ20/BF20,"-")</f>
        <v>9400</v>
      </c>
      <c r="BL20" s="117"/>
      <c r="BM20" s="117"/>
      <c r="BN20" s="117">
        <v>1</v>
      </c>
      <c r="BO20" s="119">
        <v>2</v>
      </c>
      <c r="BP20" s="120">
        <f>IF(Q20=0,"",IF(BO20=0,"",(BO20/Q20)))</f>
        <v>0.15384615384615</v>
      </c>
      <c r="BQ20" s="121">
        <v>1</v>
      </c>
      <c r="BR20" s="122">
        <f>IFERROR(BQ20/BO20,"-")</f>
        <v>0.5</v>
      </c>
      <c r="BS20" s="123">
        <v>1000</v>
      </c>
      <c r="BT20" s="124">
        <f>IFERROR(BS20/BO20,"-")</f>
        <v>500</v>
      </c>
      <c r="BU20" s="125">
        <v>1</v>
      </c>
      <c r="BV20" s="125"/>
      <c r="BW20" s="125"/>
      <c r="BX20" s="126">
        <v>2</v>
      </c>
      <c r="BY20" s="127">
        <f>IF(Q20=0,"",IF(BX20=0,"",(BX20/Q20)))</f>
        <v>0.15384615384615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2</v>
      </c>
      <c r="CQ20" s="141">
        <v>48000</v>
      </c>
      <c r="CR20" s="141">
        <v>47000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167</v>
      </c>
      <c r="C21" s="189" t="s">
        <v>135</v>
      </c>
      <c r="D21" s="189"/>
      <c r="E21" s="189"/>
      <c r="F21" s="189"/>
      <c r="G21" s="189" t="s">
        <v>73</v>
      </c>
      <c r="H21" s="89"/>
      <c r="I21" s="89"/>
      <c r="J21" s="89"/>
      <c r="K21" s="181"/>
      <c r="L21" s="80">
        <v>0</v>
      </c>
      <c r="M21" s="80">
        <v>0</v>
      </c>
      <c r="N21" s="80">
        <v>32</v>
      </c>
      <c r="O21" s="91">
        <v>8</v>
      </c>
      <c r="P21" s="92">
        <v>0</v>
      </c>
      <c r="Q21" s="93">
        <f>O21+P21</f>
        <v>8</v>
      </c>
      <c r="R21" s="81">
        <f>IFERROR(Q21/N21,"-")</f>
        <v>0.25</v>
      </c>
      <c r="S21" s="80">
        <v>0</v>
      </c>
      <c r="T21" s="80">
        <v>1</v>
      </c>
      <c r="U21" s="81">
        <f>IFERROR(T21/(Q21),"-")</f>
        <v>0.125</v>
      </c>
      <c r="V21" s="82"/>
      <c r="W21" s="83">
        <v>1</v>
      </c>
      <c r="X21" s="81">
        <f>IF(Q21=0,"-",W21/Q21)</f>
        <v>0.125</v>
      </c>
      <c r="Y21" s="186">
        <v>76000</v>
      </c>
      <c r="Z21" s="187">
        <f>IFERROR(Y21/Q21,"-")</f>
        <v>9500</v>
      </c>
      <c r="AA21" s="187">
        <f>IFERROR(Y21/W21,"-")</f>
        <v>76000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3</v>
      </c>
      <c r="BG21" s="113">
        <f>IF(Q21=0,"",IF(BF21=0,"",(BF21/Q21)))</f>
        <v>0.375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4</v>
      </c>
      <c r="BP21" s="120">
        <f>IF(Q21=0,"",IF(BO21=0,"",(BO21/Q21)))</f>
        <v>0.5</v>
      </c>
      <c r="BQ21" s="121">
        <v>2</v>
      </c>
      <c r="BR21" s="122">
        <f>IFERROR(BQ21/BO21,"-")</f>
        <v>0.5</v>
      </c>
      <c r="BS21" s="123">
        <v>81000</v>
      </c>
      <c r="BT21" s="124">
        <f>IFERROR(BS21/BO21,"-")</f>
        <v>20250</v>
      </c>
      <c r="BU21" s="125">
        <v>1</v>
      </c>
      <c r="BV21" s="125"/>
      <c r="BW21" s="125">
        <v>1</v>
      </c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>
        <v>1</v>
      </c>
      <c r="CH21" s="134">
        <f>IF(Q21=0,"",IF(CG21=0,"",(CG21/Q21)))</f>
        <v>0.125</v>
      </c>
      <c r="CI21" s="135"/>
      <c r="CJ21" s="136">
        <f>IFERROR(CI21/CG21,"-")</f>
        <v>0</v>
      </c>
      <c r="CK21" s="137"/>
      <c r="CL21" s="138">
        <f>IFERROR(CK21/CG21,"-")</f>
        <v>0</v>
      </c>
      <c r="CM21" s="139"/>
      <c r="CN21" s="139"/>
      <c r="CO21" s="139"/>
      <c r="CP21" s="140">
        <v>1</v>
      </c>
      <c r="CQ21" s="141">
        <v>76000</v>
      </c>
      <c r="CR21" s="141">
        <v>76000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30"/>
      <c r="B22" s="86"/>
      <c r="C22" s="86"/>
      <c r="D22" s="87"/>
      <c r="E22" s="87"/>
      <c r="F22" s="87"/>
      <c r="G22" s="88"/>
      <c r="H22" s="89"/>
      <c r="I22" s="89"/>
      <c r="J22" s="89"/>
      <c r="K22" s="182"/>
      <c r="L22" s="34"/>
      <c r="M22" s="34"/>
      <c r="N22" s="31"/>
      <c r="O22" s="23"/>
      <c r="P22" s="23"/>
      <c r="Q22" s="23"/>
      <c r="R22" s="32"/>
      <c r="S22" s="32"/>
      <c r="T22" s="23"/>
      <c r="U22" s="32"/>
      <c r="V22" s="25"/>
      <c r="W22" s="25"/>
      <c r="X22" s="25"/>
      <c r="Y22" s="188"/>
      <c r="Z22" s="188"/>
      <c r="AA22" s="188"/>
      <c r="AB22" s="188"/>
      <c r="AC22" s="33"/>
      <c r="AD22" s="58"/>
      <c r="AE22" s="62"/>
      <c r="AF22" s="63"/>
      <c r="AG22" s="62"/>
      <c r="AH22" s="66"/>
      <c r="AI22" s="67"/>
      <c r="AJ22" s="68"/>
      <c r="AK22" s="69"/>
      <c r="AL22" s="69"/>
      <c r="AM22" s="69"/>
      <c r="AN22" s="62"/>
      <c r="AO22" s="63"/>
      <c r="AP22" s="62"/>
      <c r="AQ22" s="66"/>
      <c r="AR22" s="67"/>
      <c r="AS22" s="68"/>
      <c r="AT22" s="69"/>
      <c r="AU22" s="69"/>
      <c r="AV22" s="69"/>
      <c r="AW22" s="62"/>
      <c r="AX22" s="63"/>
      <c r="AY22" s="62"/>
      <c r="AZ22" s="66"/>
      <c r="BA22" s="67"/>
      <c r="BB22" s="68"/>
      <c r="BC22" s="69"/>
      <c r="BD22" s="69"/>
      <c r="BE22" s="69"/>
      <c r="BF22" s="62"/>
      <c r="BG22" s="63"/>
      <c r="BH22" s="62"/>
      <c r="BI22" s="66"/>
      <c r="BJ22" s="67"/>
      <c r="BK22" s="68"/>
      <c r="BL22" s="69"/>
      <c r="BM22" s="69"/>
      <c r="BN22" s="69"/>
      <c r="BO22" s="64"/>
      <c r="BP22" s="65"/>
      <c r="BQ22" s="62"/>
      <c r="BR22" s="66"/>
      <c r="BS22" s="67"/>
      <c r="BT22" s="68"/>
      <c r="BU22" s="69"/>
      <c r="BV22" s="69"/>
      <c r="BW22" s="69"/>
      <c r="BX22" s="64"/>
      <c r="BY22" s="65"/>
      <c r="BZ22" s="62"/>
      <c r="CA22" s="66"/>
      <c r="CB22" s="67"/>
      <c r="CC22" s="68"/>
      <c r="CD22" s="69"/>
      <c r="CE22" s="69"/>
      <c r="CF22" s="69"/>
      <c r="CG22" s="64"/>
      <c r="CH22" s="65"/>
      <c r="CI22" s="62"/>
      <c r="CJ22" s="66"/>
      <c r="CK22" s="67"/>
      <c r="CL22" s="68"/>
      <c r="CM22" s="69"/>
      <c r="CN22" s="69"/>
      <c r="CO22" s="69"/>
      <c r="CP22" s="70"/>
      <c r="CQ22" s="67"/>
      <c r="CR22" s="67"/>
      <c r="CS22" s="67"/>
      <c r="CT22" s="71"/>
    </row>
    <row r="23" spans="1:99">
      <c r="A23" s="30"/>
      <c r="B23" s="37"/>
      <c r="C23" s="37"/>
      <c r="D23" s="21"/>
      <c r="E23" s="21"/>
      <c r="F23" s="21"/>
      <c r="G23" s="22"/>
      <c r="H23" s="36"/>
      <c r="I23" s="36"/>
      <c r="J23" s="74"/>
      <c r="K23" s="183"/>
      <c r="L23" s="34"/>
      <c r="M23" s="34"/>
      <c r="N23" s="31"/>
      <c r="O23" s="23"/>
      <c r="P23" s="23"/>
      <c r="Q23" s="23"/>
      <c r="R23" s="32"/>
      <c r="S23" s="32"/>
      <c r="T23" s="23"/>
      <c r="U23" s="32"/>
      <c r="V23" s="25"/>
      <c r="W23" s="25"/>
      <c r="X23" s="25"/>
      <c r="Y23" s="188"/>
      <c r="Z23" s="188"/>
      <c r="AA23" s="188"/>
      <c r="AB23" s="188"/>
      <c r="AC23" s="33"/>
      <c r="AD23" s="60"/>
      <c r="AE23" s="62"/>
      <c r="AF23" s="63"/>
      <c r="AG23" s="62"/>
      <c r="AH23" s="66"/>
      <c r="AI23" s="67"/>
      <c r="AJ23" s="68"/>
      <c r="AK23" s="69"/>
      <c r="AL23" s="69"/>
      <c r="AM23" s="69"/>
      <c r="AN23" s="62"/>
      <c r="AO23" s="63"/>
      <c r="AP23" s="62"/>
      <c r="AQ23" s="66"/>
      <c r="AR23" s="67"/>
      <c r="AS23" s="68"/>
      <c r="AT23" s="69"/>
      <c r="AU23" s="69"/>
      <c r="AV23" s="69"/>
      <c r="AW23" s="62"/>
      <c r="AX23" s="63"/>
      <c r="AY23" s="62"/>
      <c r="AZ23" s="66"/>
      <c r="BA23" s="67"/>
      <c r="BB23" s="68"/>
      <c r="BC23" s="69"/>
      <c r="BD23" s="69"/>
      <c r="BE23" s="69"/>
      <c r="BF23" s="62"/>
      <c r="BG23" s="63"/>
      <c r="BH23" s="62"/>
      <c r="BI23" s="66"/>
      <c r="BJ23" s="67"/>
      <c r="BK23" s="68"/>
      <c r="BL23" s="69"/>
      <c r="BM23" s="69"/>
      <c r="BN23" s="69"/>
      <c r="BO23" s="64"/>
      <c r="BP23" s="65"/>
      <c r="BQ23" s="62"/>
      <c r="BR23" s="66"/>
      <c r="BS23" s="67"/>
      <c r="BT23" s="68"/>
      <c r="BU23" s="69"/>
      <c r="BV23" s="69"/>
      <c r="BW23" s="69"/>
      <c r="BX23" s="64"/>
      <c r="BY23" s="65"/>
      <c r="BZ23" s="62"/>
      <c r="CA23" s="66"/>
      <c r="CB23" s="67"/>
      <c r="CC23" s="68"/>
      <c r="CD23" s="69"/>
      <c r="CE23" s="69"/>
      <c r="CF23" s="69"/>
      <c r="CG23" s="64"/>
      <c r="CH23" s="65"/>
      <c r="CI23" s="62"/>
      <c r="CJ23" s="66"/>
      <c r="CK23" s="67"/>
      <c r="CL23" s="68"/>
      <c r="CM23" s="69"/>
      <c r="CN23" s="69"/>
      <c r="CO23" s="69"/>
      <c r="CP23" s="70"/>
      <c r="CQ23" s="67"/>
      <c r="CR23" s="67"/>
      <c r="CS23" s="67"/>
      <c r="CT23" s="71"/>
    </row>
    <row r="24" spans="1:99">
      <c r="A24" s="19">
        <f>AC24</f>
        <v>2.4032520325203</v>
      </c>
      <c r="B24" s="39"/>
      <c r="C24" s="39"/>
      <c r="D24" s="39"/>
      <c r="E24" s="39"/>
      <c r="F24" s="39"/>
      <c r="G24" s="39"/>
      <c r="H24" s="40" t="s">
        <v>168</v>
      </c>
      <c r="I24" s="40"/>
      <c r="J24" s="40"/>
      <c r="K24" s="184">
        <f>SUM(K6:K23)</f>
        <v>615000</v>
      </c>
      <c r="L24" s="41">
        <f>SUM(L6:L23)</f>
        <v>0</v>
      </c>
      <c r="M24" s="41">
        <f>SUM(M6:M23)</f>
        <v>0</v>
      </c>
      <c r="N24" s="41">
        <f>SUM(N6:N23)</f>
        <v>720</v>
      </c>
      <c r="O24" s="41">
        <f>SUM(O6:O23)</f>
        <v>136</v>
      </c>
      <c r="P24" s="41">
        <f>SUM(P6:P23)</f>
        <v>2</v>
      </c>
      <c r="Q24" s="41">
        <f>SUM(Q6:Q23)</f>
        <v>138</v>
      </c>
      <c r="R24" s="42">
        <f>IFERROR(Q24/N24,"-")</f>
        <v>0.19166666666667</v>
      </c>
      <c r="S24" s="77">
        <f>SUM(S6:S23)</f>
        <v>12</v>
      </c>
      <c r="T24" s="77">
        <f>SUM(T6:T23)</f>
        <v>40</v>
      </c>
      <c r="U24" s="42">
        <f>IFERROR(S24/Q24,"-")</f>
        <v>0.08695652173913</v>
      </c>
      <c r="V24" s="43">
        <f>IFERROR(K24/Q24,"-")</f>
        <v>4456.5217391304</v>
      </c>
      <c r="W24" s="44">
        <f>SUM(W6:W23)</f>
        <v>25</v>
      </c>
      <c r="X24" s="42">
        <f>IFERROR(W24/Q24,"-")</f>
        <v>0.18115942028986</v>
      </c>
      <c r="Y24" s="184">
        <f>SUM(Y6:Y23)</f>
        <v>1478000</v>
      </c>
      <c r="Z24" s="184">
        <f>IFERROR(Y24/Q24,"-")</f>
        <v>10710.144927536</v>
      </c>
      <c r="AA24" s="184">
        <f>IFERROR(Y24/W24,"-")</f>
        <v>59120</v>
      </c>
      <c r="AB24" s="184">
        <f>Y24-K24</f>
        <v>863000</v>
      </c>
      <c r="AC24" s="46">
        <f>Y24/K24</f>
        <v>2.4032520325203</v>
      </c>
      <c r="AD24" s="59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9"/>
    <mergeCell ref="K6:K9"/>
    <mergeCell ref="V6:V9"/>
    <mergeCell ref="AB6:AB9"/>
    <mergeCell ref="AC6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169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4.7868108108108</v>
      </c>
      <c r="B6" s="189" t="s">
        <v>170</v>
      </c>
      <c r="C6" s="189" t="s">
        <v>135</v>
      </c>
      <c r="D6" s="189" t="s">
        <v>171</v>
      </c>
      <c r="E6" s="189" t="s">
        <v>172</v>
      </c>
      <c r="F6" s="189" t="s">
        <v>173</v>
      </c>
      <c r="G6" s="189" t="s">
        <v>174</v>
      </c>
      <c r="H6" s="89" t="s">
        <v>175</v>
      </c>
      <c r="I6" s="89" t="s">
        <v>176</v>
      </c>
      <c r="J6" s="89" t="s">
        <v>177</v>
      </c>
      <c r="K6" s="181">
        <v>185000</v>
      </c>
      <c r="L6" s="80">
        <v>0</v>
      </c>
      <c r="M6" s="80">
        <v>0</v>
      </c>
      <c r="N6" s="80">
        <v>127</v>
      </c>
      <c r="O6" s="91">
        <v>29</v>
      </c>
      <c r="P6" s="92">
        <v>0</v>
      </c>
      <c r="Q6" s="93">
        <f>O6+P6</f>
        <v>29</v>
      </c>
      <c r="R6" s="81">
        <f>IFERROR(Q6/N6,"-")</f>
        <v>0.22834645669291</v>
      </c>
      <c r="S6" s="80">
        <v>0</v>
      </c>
      <c r="T6" s="80">
        <v>9</v>
      </c>
      <c r="U6" s="81">
        <f>IFERROR(T6/(Q6),"-")</f>
        <v>0.31034482758621</v>
      </c>
      <c r="V6" s="82">
        <f>IFERROR(K6/SUM(Q6:Q7),"-")</f>
        <v>1039.3258426966</v>
      </c>
      <c r="W6" s="83">
        <v>3</v>
      </c>
      <c r="X6" s="81">
        <f>IF(Q6=0,"-",W6/Q6)</f>
        <v>0.10344827586207</v>
      </c>
      <c r="Y6" s="186">
        <v>29000</v>
      </c>
      <c r="Z6" s="187">
        <f>IFERROR(Y6/Q6,"-")</f>
        <v>1000</v>
      </c>
      <c r="AA6" s="187">
        <f>IFERROR(Y6/W6,"-")</f>
        <v>9666.6666666667</v>
      </c>
      <c r="AB6" s="181">
        <f>SUM(Y6:Y7)-SUM(K6:K7)</f>
        <v>700560</v>
      </c>
      <c r="AC6" s="85">
        <f>SUM(Y6:Y7)/SUM(K6:K7)</f>
        <v>4.7868108108108</v>
      </c>
      <c r="AD6" s="78"/>
      <c r="AE6" s="94">
        <v>3</v>
      </c>
      <c r="AF6" s="95">
        <f>IF(Q6=0,"",IF(AE6=0,"",(AE6/Q6)))</f>
        <v>0.10344827586207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7</v>
      </c>
      <c r="AO6" s="101">
        <f>IF(Q6=0,"",IF(AN6=0,"",(AN6/Q6)))</f>
        <v>0.24137931034483</v>
      </c>
      <c r="AP6" s="100">
        <v>1</v>
      </c>
      <c r="AQ6" s="102">
        <f>IFERROR(AP6/AN6,"-")</f>
        <v>0.14285714285714</v>
      </c>
      <c r="AR6" s="103">
        <v>25000</v>
      </c>
      <c r="AS6" s="104">
        <f>IFERROR(AR6/AN6,"-")</f>
        <v>3571.4285714286</v>
      </c>
      <c r="AT6" s="105"/>
      <c r="AU6" s="105"/>
      <c r="AV6" s="105">
        <v>1</v>
      </c>
      <c r="AW6" s="106">
        <v>5</v>
      </c>
      <c r="AX6" s="107">
        <f>IF(Q6=0,"",IF(AW6=0,"",(AW6/Q6)))</f>
        <v>0.17241379310345</v>
      </c>
      <c r="AY6" s="106">
        <v>1</v>
      </c>
      <c r="AZ6" s="108">
        <f>IFERROR(AY6/AW6,"-")</f>
        <v>0.2</v>
      </c>
      <c r="BA6" s="109">
        <v>1000</v>
      </c>
      <c r="BB6" s="110">
        <f>IFERROR(BA6/AW6,"-")</f>
        <v>200</v>
      </c>
      <c r="BC6" s="111">
        <v>1</v>
      </c>
      <c r="BD6" s="111"/>
      <c r="BE6" s="111"/>
      <c r="BF6" s="112">
        <v>8</v>
      </c>
      <c r="BG6" s="113">
        <f>IF(Q6=0,"",IF(BF6=0,"",(BF6/Q6)))</f>
        <v>0.27586206896552</v>
      </c>
      <c r="BH6" s="112">
        <v>1</v>
      </c>
      <c r="BI6" s="114">
        <f>IFERROR(BH6/BF6,"-")</f>
        <v>0.125</v>
      </c>
      <c r="BJ6" s="115">
        <v>3000</v>
      </c>
      <c r="BK6" s="116">
        <f>IFERROR(BJ6/BF6,"-")</f>
        <v>375</v>
      </c>
      <c r="BL6" s="117">
        <v>1</v>
      </c>
      <c r="BM6" s="117"/>
      <c r="BN6" s="117"/>
      <c r="BO6" s="119">
        <v>6</v>
      </c>
      <c r="BP6" s="120">
        <f>IF(Q6=0,"",IF(BO6=0,"",(BO6/Q6)))</f>
        <v>0.20689655172414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3</v>
      </c>
      <c r="CQ6" s="141">
        <v>29000</v>
      </c>
      <c r="CR6" s="141">
        <v>25000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178</v>
      </c>
      <c r="C7" s="189" t="s">
        <v>135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0</v>
      </c>
      <c r="M7" s="80">
        <v>0</v>
      </c>
      <c r="N7" s="80">
        <v>262</v>
      </c>
      <c r="O7" s="91">
        <v>146</v>
      </c>
      <c r="P7" s="92">
        <v>3</v>
      </c>
      <c r="Q7" s="93">
        <f>O7+P7</f>
        <v>149</v>
      </c>
      <c r="R7" s="81">
        <f>IFERROR(Q7/N7,"-")</f>
        <v>0.56870229007634</v>
      </c>
      <c r="S7" s="80">
        <v>5</v>
      </c>
      <c r="T7" s="80">
        <v>30</v>
      </c>
      <c r="U7" s="81">
        <f>IFERROR(T7/(Q7),"-")</f>
        <v>0.20134228187919</v>
      </c>
      <c r="V7" s="82"/>
      <c r="W7" s="83">
        <v>6</v>
      </c>
      <c r="X7" s="81">
        <f>IF(Q7=0,"-",W7/Q7)</f>
        <v>0.040268456375839</v>
      </c>
      <c r="Y7" s="186">
        <v>856560</v>
      </c>
      <c r="Z7" s="187">
        <f>IFERROR(Y7/Q7,"-")</f>
        <v>5748.7248322148</v>
      </c>
      <c r="AA7" s="187">
        <f>IFERROR(Y7/W7,"-")</f>
        <v>142760</v>
      </c>
      <c r="AB7" s="181"/>
      <c r="AC7" s="85"/>
      <c r="AD7" s="78"/>
      <c r="AE7" s="94">
        <v>3</v>
      </c>
      <c r="AF7" s="95">
        <f>IF(Q7=0,"",IF(AE7=0,"",(AE7/Q7)))</f>
        <v>0.020134228187919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25</v>
      </c>
      <c r="AO7" s="101">
        <f>IF(Q7=0,"",IF(AN7=0,"",(AN7/Q7)))</f>
        <v>0.16778523489933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20</v>
      </c>
      <c r="AX7" s="107">
        <f>IF(Q7=0,"",IF(AW7=0,"",(AW7/Q7)))</f>
        <v>0.13422818791946</v>
      </c>
      <c r="AY7" s="106">
        <v>1</v>
      </c>
      <c r="AZ7" s="108">
        <f>IFERROR(AY7/AW7,"-")</f>
        <v>0.05</v>
      </c>
      <c r="BA7" s="109">
        <v>236000</v>
      </c>
      <c r="BB7" s="110">
        <f>IFERROR(BA7/AW7,"-")</f>
        <v>11800</v>
      </c>
      <c r="BC7" s="111"/>
      <c r="BD7" s="111"/>
      <c r="BE7" s="111">
        <v>1</v>
      </c>
      <c r="BF7" s="112">
        <v>39</v>
      </c>
      <c r="BG7" s="113">
        <f>IF(Q7=0,"",IF(BF7=0,"",(BF7/Q7)))</f>
        <v>0.26174496644295</v>
      </c>
      <c r="BH7" s="112">
        <v>1</v>
      </c>
      <c r="BI7" s="114">
        <f>IFERROR(BH7/BF7,"-")</f>
        <v>0.025641025641026</v>
      </c>
      <c r="BJ7" s="115">
        <v>5000</v>
      </c>
      <c r="BK7" s="116">
        <f>IFERROR(BJ7/BF7,"-")</f>
        <v>128.20512820513</v>
      </c>
      <c r="BL7" s="117">
        <v>1</v>
      </c>
      <c r="BM7" s="117"/>
      <c r="BN7" s="117"/>
      <c r="BO7" s="119">
        <v>39</v>
      </c>
      <c r="BP7" s="120">
        <f>IF(Q7=0,"",IF(BO7=0,"",(BO7/Q7)))</f>
        <v>0.26174496644295</v>
      </c>
      <c r="BQ7" s="121">
        <v>4</v>
      </c>
      <c r="BR7" s="122">
        <f>IFERROR(BQ7/BO7,"-")</f>
        <v>0.1025641025641</v>
      </c>
      <c r="BS7" s="123">
        <v>77000</v>
      </c>
      <c r="BT7" s="124">
        <f>IFERROR(BS7/BO7,"-")</f>
        <v>1974.358974359</v>
      </c>
      <c r="BU7" s="125">
        <v>2</v>
      </c>
      <c r="BV7" s="125"/>
      <c r="BW7" s="125">
        <v>2</v>
      </c>
      <c r="BX7" s="126">
        <v>19</v>
      </c>
      <c r="BY7" s="127">
        <f>IF(Q7=0,"",IF(BX7=0,"",(BX7/Q7)))</f>
        <v>0.12751677852349</v>
      </c>
      <c r="BZ7" s="128">
        <v>3</v>
      </c>
      <c r="CA7" s="129">
        <f>IFERROR(BZ7/BX7,"-")</f>
        <v>0.15789473684211</v>
      </c>
      <c r="CB7" s="130">
        <v>607560</v>
      </c>
      <c r="CC7" s="131">
        <f>IFERROR(CB7/BX7,"-")</f>
        <v>31976.842105263</v>
      </c>
      <c r="CD7" s="132"/>
      <c r="CE7" s="132"/>
      <c r="CF7" s="132">
        <v>3</v>
      </c>
      <c r="CG7" s="133">
        <v>4</v>
      </c>
      <c r="CH7" s="134">
        <f>IF(Q7=0,"",IF(CG7=0,"",(CG7/Q7)))</f>
        <v>0.026845637583893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6</v>
      </c>
      <c r="CQ7" s="141">
        <v>856560</v>
      </c>
      <c r="CR7" s="141">
        <v>317000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3.96</v>
      </c>
      <c r="B8" s="189" t="s">
        <v>179</v>
      </c>
      <c r="C8" s="189" t="s">
        <v>135</v>
      </c>
      <c r="D8" s="189" t="s">
        <v>162</v>
      </c>
      <c r="E8" s="189" t="s">
        <v>172</v>
      </c>
      <c r="F8" s="189" t="s">
        <v>180</v>
      </c>
      <c r="G8" s="189" t="s">
        <v>174</v>
      </c>
      <c r="H8" s="89" t="s">
        <v>181</v>
      </c>
      <c r="I8" s="89" t="s">
        <v>182</v>
      </c>
      <c r="J8" s="89" t="s">
        <v>156</v>
      </c>
      <c r="K8" s="181">
        <v>75000</v>
      </c>
      <c r="L8" s="80">
        <v>0</v>
      </c>
      <c r="M8" s="80">
        <v>0</v>
      </c>
      <c r="N8" s="80">
        <v>25</v>
      </c>
      <c r="O8" s="91">
        <v>3</v>
      </c>
      <c r="P8" s="92">
        <v>0</v>
      </c>
      <c r="Q8" s="93">
        <f>O8+P8</f>
        <v>3</v>
      </c>
      <c r="R8" s="81">
        <f>IFERROR(Q8/N8,"-")</f>
        <v>0.12</v>
      </c>
      <c r="S8" s="80">
        <v>0</v>
      </c>
      <c r="T8" s="80">
        <v>0</v>
      </c>
      <c r="U8" s="81">
        <f>IFERROR(T8/(Q8),"-")</f>
        <v>0</v>
      </c>
      <c r="V8" s="82">
        <f>IFERROR(K8/SUM(Q8:Q9),"-")</f>
        <v>862.06896551724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222000</v>
      </c>
      <c r="AC8" s="85">
        <f>SUM(Y8:Y9)/SUM(K8:K9)</f>
        <v>3.96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>
        <v>1</v>
      </c>
      <c r="AX8" s="107">
        <f>IF(Q8=0,"",IF(AW8=0,"",(AW8/Q8)))</f>
        <v>0.33333333333333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2</v>
      </c>
      <c r="BG8" s="113">
        <f>IF(Q8=0,"",IF(BF8=0,"",(BF8/Q8)))</f>
        <v>0.66666666666667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183</v>
      </c>
      <c r="C9" s="189" t="s">
        <v>135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0</v>
      </c>
      <c r="M9" s="80">
        <v>0</v>
      </c>
      <c r="N9" s="80">
        <v>189</v>
      </c>
      <c r="O9" s="91">
        <v>84</v>
      </c>
      <c r="P9" s="92">
        <v>0</v>
      </c>
      <c r="Q9" s="93">
        <f>O9+P9</f>
        <v>84</v>
      </c>
      <c r="R9" s="81">
        <f>IFERROR(Q9/N9,"-")</f>
        <v>0.44444444444444</v>
      </c>
      <c r="S9" s="80">
        <v>10</v>
      </c>
      <c r="T9" s="80">
        <v>14</v>
      </c>
      <c r="U9" s="81">
        <f>IFERROR(T9/(Q9),"-")</f>
        <v>0.16666666666667</v>
      </c>
      <c r="V9" s="82"/>
      <c r="W9" s="83">
        <v>6</v>
      </c>
      <c r="X9" s="81">
        <f>IF(Q9=0,"-",W9/Q9)</f>
        <v>0.071428571428571</v>
      </c>
      <c r="Y9" s="186">
        <v>297000</v>
      </c>
      <c r="Z9" s="187">
        <f>IFERROR(Y9/Q9,"-")</f>
        <v>3535.7142857143</v>
      </c>
      <c r="AA9" s="187">
        <f>IFERROR(Y9/W9,"-")</f>
        <v>49500</v>
      </c>
      <c r="AB9" s="181"/>
      <c r="AC9" s="85"/>
      <c r="AD9" s="78"/>
      <c r="AE9" s="94">
        <v>4</v>
      </c>
      <c r="AF9" s="95">
        <f>IF(Q9=0,"",IF(AE9=0,"",(AE9/Q9)))</f>
        <v>0.047619047619048</v>
      </c>
      <c r="AG9" s="94">
        <v>1</v>
      </c>
      <c r="AH9" s="96">
        <f>IFERROR(AG9/AE9,"-")</f>
        <v>0.25</v>
      </c>
      <c r="AI9" s="97">
        <v>48000</v>
      </c>
      <c r="AJ9" s="98">
        <f>IFERROR(AI9/AE9,"-")</f>
        <v>12000</v>
      </c>
      <c r="AK9" s="99"/>
      <c r="AL9" s="99"/>
      <c r="AM9" s="99">
        <v>1</v>
      </c>
      <c r="AN9" s="100">
        <v>13</v>
      </c>
      <c r="AO9" s="101">
        <f>IF(Q9=0,"",IF(AN9=0,"",(AN9/Q9)))</f>
        <v>0.1547619047619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9</v>
      </c>
      <c r="AX9" s="107">
        <f>IF(Q9=0,"",IF(AW9=0,"",(AW9/Q9)))</f>
        <v>0.10714285714286</v>
      </c>
      <c r="AY9" s="106">
        <v>1</v>
      </c>
      <c r="AZ9" s="108">
        <f>IFERROR(AY9/AW9,"-")</f>
        <v>0.11111111111111</v>
      </c>
      <c r="BA9" s="109">
        <v>160000</v>
      </c>
      <c r="BB9" s="110">
        <f>IFERROR(BA9/AW9,"-")</f>
        <v>17777.777777778</v>
      </c>
      <c r="BC9" s="111"/>
      <c r="BD9" s="111"/>
      <c r="BE9" s="111">
        <v>1</v>
      </c>
      <c r="BF9" s="112">
        <v>22</v>
      </c>
      <c r="BG9" s="113">
        <f>IF(Q9=0,"",IF(BF9=0,"",(BF9/Q9)))</f>
        <v>0.26190476190476</v>
      </c>
      <c r="BH9" s="112">
        <v>2</v>
      </c>
      <c r="BI9" s="114">
        <f>IFERROR(BH9/BF9,"-")</f>
        <v>0.090909090909091</v>
      </c>
      <c r="BJ9" s="115">
        <v>30000</v>
      </c>
      <c r="BK9" s="116">
        <f>IFERROR(BJ9/BF9,"-")</f>
        <v>1363.6363636364</v>
      </c>
      <c r="BL9" s="117">
        <v>1</v>
      </c>
      <c r="BM9" s="117"/>
      <c r="BN9" s="117">
        <v>1</v>
      </c>
      <c r="BO9" s="119">
        <v>16</v>
      </c>
      <c r="BP9" s="120">
        <f>IF(Q9=0,"",IF(BO9=0,"",(BO9/Q9)))</f>
        <v>0.19047619047619</v>
      </c>
      <c r="BQ9" s="121">
        <v>1</v>
      </c>
      <c r="BR9" s="122">
        <f>IFERROR(BQ9/BO9,"-")</f>
        <v>0.0625</v>
      </c>
      <c r="BS9" s="123">
        <v>5000</v>
      </c>
      <c r="BT9" s="124">
        <f>IFERROR(BS9/BO9,"-")</f>
        <v>312.5</v>
      </c>
      <c r="BU9" s="125">
        <v>1</v>
      </c>
      <c r="BV9" s="125"/>
      <c r="BW9" s="125"/>
      <c r="BX9" s="126">
        <v>16</v>
      </c>
      <c r="BY9" s="127">
        <f>IF(Q9=0,"",IF(BX9=0,"",(BX9/Q9)))</f>
        <v>0.19047619047619</v>
      </c>
      <c r="BZ9" s="128">
        <v>2</v>
      </c>
      <c r="CA9" s="129">
        <f>IFERROR(BZ9/BX9,"-")</f>
        <v>0.125</v>
      </c>
      <c r="CB9" s="130">
        <v>186000</v>
      </c>
      <c r="CC9" s="131">
        <f>IFERROR(CB9/BX9,"-")</f>
        <v>11625</v>
      </c>
      <c r="CD9" s="132">
        <v>1</v>
      </c>
      <c r="CE9" s="132"/>
      <c r="CF9" s="132">
        <v>1</v>
      </c>
      <c r="CG9" s="133">
        <v>4</v>
      </c>
      <c r="CH9" s="134">
        <f>IF(Q9=0,"",IF(CG9=0,"",(CG9/Q9)))</f>
        <v>0.047619047619048</v>
      </c>
      <c r="CI9" s="135">
        <v>1</v>
      </c>
      <c r="CJ9" s="136">
        <f>IFERROR(CI9/CG9,"-")</f>
        <v>0.25</v>
      </c>
      <c r="CK9" s="137">
        <v>45000</v>
      </c>
      <c r="CL9" s="138">
        <f>IFERROR(CK9/CG9,"-")</f>
        <v>11250</v>
      </c>
      <c r="CM9" s="139"/>
      <c r="CN9" s="139"/>
      <c r="CO9" s="139">
        <v>1</v>
      </c>
      <c r="CP9" s="140">
        <v>6</v>
      </c>
      <c r="CQ9" s="141">
        <v>297000</v>
      </c>
      <c r="CR9" s="141">
        <v>176000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4.5483076923077</v>
      </c>
      <c r="B12" s="39"/>
      <c r="C12" s="39"/>
      <c r="D12" s="39"/>
      <c r="E12" s="39"/>
      <c r="F12" s="39"/>
      <c r="G12" s="39"/>
      <c r="H12" s="40" t="s">
        <v>184</v>
      </c>
      <c r="I12" s="40"/>
      <c r="J12" s="40"/>
      <c r="K12" s="184">
        <f>SUM(K6:K11)</f>
        <v>260000</v>
      </c>
      <c r="L12" s="41">
        <f>SUM(L6:L11)</f>
        <v>0</v>
      </c>
      <c r="M12" s="41">
        <f>SUM(M6:M11)</f>
        <v>0</v>
      </c>
      <c r="N12" s="41">
        <f>SUM(N6:N11)</f>
        <v>603</v>
      </c>
      <c r="O12" s="41">
        <f>SUM(O6:O11)</f>
        <v>262</v>
      </c>
      <c r="P12" s="41">
        <f>SUM(P6:P11)</f>
        <v>3</v>
      </c>
      <c r="Q12" s="41">
        <f>SUM(Q6:Q11)</f>
        <v>265</v>
      </c>
      <c r="R12" s="42">
        <f>IFERROR(Q12/N12,"-")</f>
        <v>0.43946932006633</v>
      </c>
      <c r="S12" s="77">
        <f>SUM(S6:S11)</f>
        <v>15</v>
      </c>
      <c r="T12" s="77">
        <f>SUM(T6:T11)</f>
        <v>53</v>
      </c>
      <c r="U12" s="42">
        <f>IFERROR(S12/Q12,"-")</f>
        <v>0.056603773584906</v>
      </c>
      <c r="V12" s="43">
        <f>IFERROR(K12/Q12,"-")</f>
        <v>981.1320754717</v>
      </c>
      <c r="W12" s="44">
        <f>SUM(W6:W11)</f>
        <v>15</v>
      </c>
      <c r="X12" s="42">
        <f>IFERROR(W12/Q12,"-")</f>
        <v>0.056603773584906</v>
      </c>
      <c r="Y12" s="184">
        <f>SUM(Y6:Y11)</f>
        <v>1182560</v>
      </c>
      <c r="Z12" s="184">
        <f>IFERROR(Y12/Q12,"-")</f>
        <v>4462.4905660377</v>
      </c>
      <c r="AA12" s="184">
        <f>IFERROR(Y12/W12,"-")</f>
        <v>78837.333333333</v>
      </c>
      <c r="AB12" s="184">
        <f>Y12-K12</f>
        <v>922560</v>
      </c>
      <c r="AC12" s="46">
        <f>Y12/K12</f>
        <v>4.5483076923077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185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186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187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188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189</v>
      </c>
      <c r="C6" s="189" t="s">
        <v>190</v>
      </c>
      <c r="D6" s="189" t="s">
        <v>191</v>
      </c>
      <c r="E6" s="189" t="s">
        <v>192</v>
      </c>
      <c r="F6" s="89" t="s">
        <v>193</v>
      </c>
      <c r="G6" s="89" t="s">
        <v>194</v>
      </c>
      <c r="H6" s="181">
        <v>0</v>
      </c>
      <c r="I6" s="84">
        <v>3000</v>
      </c>
      <c r="J6" s="80">
        <v>0</v>
      </c>
      <c r="K6" s="80">
        <v>0</v>
      </c>
      <c r="L6" s="80">
        <v>5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>
        <f>Z7</f>
        <v>14.69387755102</v>
      </c>
      <c r="B7" s="189" t="s">
        <v>195</v>
      </c>
      <c r="C7" s="189" t="s">
        <v>190</v>
      </c>
      <c r="D7" s="189" t="s">
        <v>196</v>
      </c>
      <c r="E7" s="189">
        <v>25</v>
      </c>
      <c r="F7" s="89" t="s">
        <v>197</v>
      </c>
      <c r="G7" s="89" t="s">
        <v>194</v>
      </c>
      <c r="H7" s="181">
        <v>39200</v>
      </c>
      <c r="I7" s="84">
        <v>2800</v>
      </c>
      <c r="J7" s="80">
        <v>0</v>
      </c>
      <c r="K7" s="80">
        <v>0</v>
      </c>
      <c r="L7" s="80">
        <v>656</v>
      </c>
      <c r="M7" s="93">
        <v>14</v>
      </c>
      <c r="N7" s="144">
        <v>14</v>
      </c>
      <c r="O7" s="81">
        <f>IFERROR(M7/L7,"-")</f>
        <v>0.021341463414634</v>
      </c>
      <c r="P7" s="80">
        <v>2</v>
      </c>
      <c r="Q7" s="80">
        <v>3</v>
      </c>
      <c r="R7" s="81">
        <f>IFERROR(P7/M7,"-")</f>
        <v>0.14285714285714</v>
      </c>
      <c r="S7" s="82">
        <f>IFERROR(H7/SUM(M7:M7),"-")</f>
        <v>2800</v>
      </c>
      <c r="T7" s="83">
        <v>3</v>
      </c>
      <c r="U7" s="81">
        <f>IF(M7=0,"-",T7/M7)</f>
        <v>0.21428571428571</v>
      </c>
      <c r="V7" s="186">
        <v>576000</v>
      </c>
      <c r="W7" s="187">
        <f>IFERROR(V7/M7,"-")</f>
        <v>41142.857142857</v>
      </c>
      <c r="X7" s="187">
        <f>IFERROR(V7/T7,"-")</f>
        <v>192000</v>
      </c>
      <c r="Y7" s="181">
        <f>SUM(V7:V7)-SUM(H7:H7)</f>
        <v>536800</v>
      </c>
      <c r="Z7" s="85">
        <f>SUM(V7:V7)/SUM(H7:H7)</f>
        <v>14.69387755102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>
        <f>IF(M7=0,"",IF(AK7=0,"",(AK7/M7)))</f>
        <v>0</v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>
        <v>1</v>
      </c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5</v>
      </c>
      <c r="BD7" s="113">
        <f>IF(M7=0,"",IF(BC7=0,"",(BC7/M7)))</f>
        <v>0.35714285714286</v>
      </c>
      <c r="BE7" s="112">
        <v>1</v>
      </c>
      <c r="BF7" s="114">
        <f>IFERROR(BE7/BC7,"-")</f>
        <v>0.2</v>
      </c>
      <c r="BG7" s="115">
        <v>3000</v>
      </c>
      <c r="BH7" s="116">
        <f>IFERROR(BG7/BC7,"-")</f>
        <v>600</v>
      </c>
      <c r="BI7" s="117">
        <v>1</v>
      </c>
      <c r="BJ7" s="117"/>
      <c r="BK7" s="117">
        <v>7</v>
      </c>
      <c r="BL7" s="119"/>
      <c r="BM7" s="120">
        <f>IF(M7=0,"",IF(BK7=0,"",(BK7/M7)))</f>
        <v>0.5</v>
      </c>
      <c r="BN7" s="121">
        <v>2</v>
      </c>
      <c r="BO7" s="122">
        <f>IFERROR(BN7/BK7,"-")</f>
        <v>0.28571428571429</v>
      </c>
      <c r="BP7" s="123">
        <v>573000</v>
      </c>
      <c r="BQ7" s="124">
        <f>IFERROR(BP7/BK7,"-")</f>
        <v>81857.142857143</v>
      </c>
      <c r="BR7" s="125"/>
      <c r="BS7" s="125"/>
      <c r="BT7" s="125">
        <v>2</v>
      </c>
      <c r="BU7" s="126">
        <v>1</v>
      </c>
      <c r="BV7" s="127">
        <f>IF(M7=0,"",IF(BU7=0,"",(BU7/M7)))</f>
        <v>0.071428571428571</v>
      </c>
      <c r="BW7" s="128"/>
      <c r="BX7" s="129">
        <f>IFERROR(BW7/BU7,"-")</f>
        <v>0</v>
      </c>
      <c r="BY7" s="130"/>
      <c r="BZ7" s="131">
        <f>IFERROR(BY7/BU7,"-")</f>
        <v>0</v>
      </c>
      <c r="CA7" s="132"/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3</v>
      </c>
      <c r="CN7" s="141">
        <v>576000</v>
      </c>
      <c r="CO7" s="141">
        <v>376000</v>
      </c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1.3333333333333</v>
      </c>
      <c r="B8" s="189" t="s">
        <v>198</v>
      </c>
      <c r="C8" s="189" t="s">
        <v>199</v>
      </c>
      <c r="D8" s="189" t="s">
        <v>191</v>
      </c>
      <c r="E8" s="189" t="s">
        <v>82</v>
      </c>
      <c r="F8" s="89" t="s">
        <v>200</v>
      </c>
      <c r="G8" s="89" t="s">
        <v>194</v>
      </c>
      <c r="H8" s="181">
        <v>483000</v>
      </c>
      <c r="I8" s="84">
        <v>1500</v>
      </c>
      <c r="J8" s="80">
        <v>0</v>
      </c>
      <c r="K8" s="80">
        <v>0</v>
      </c>
      <c r="L8" s="80">
        <v>1658</v>
      </c>
      <c r="M8" s="93">
        <v>322</v>
      </c>
      <c r="N8" s="144">
        <v>283</v>
      </c>
      <c r="O8" s="81">
        <f>IFERROR(M8/L8,"-")</f>
        <v>0.19420989143546</v>
      </c>
      <c r="P8" s="80">
        <v>5</v>
      </c>
      <c r="Q8" s="80">
        <v>156</v>
      </c>
      <c r="R8" s="81">
        <f>IFERROR(P8/M8,"-")</f>
        <v>0.015527950310559</v>
      </c>
      <c r="S8" s="82">
        <f>IFERROR(H8/SUM(M8:M8),"-")</f>
        <v>1500</v>
      </c>
      <c r="T8" s="83">
        <v>37</v>
      </c>
      <c r="U8" s="81">
        <f>IF(M8=0,"-",T8/M8)</f>
        <v>0.11490683229814</v>
      </c>
      <c r="V8" s="186">
        <v>644000</v>
      </c>
      <c r="W8" s="187">
        <f>IFERROR(V8/M8,"-")</f>
        <v>2000</v>
      </c>
      <c r="X8" s="187">
        <f>IFERROR(V8/T8,"-")</f>
        <v>17405.405405405</v>
      </c>
      <c r="Y8" s="181">
        <f>SUM(V8:V8)-SUM(H8:H8)</f>
        <v>161000</v>
      </c>
      <c r="Z8" s="85">
        <f>SUM(V8:V8)/SUM(H8:H8)</f>
        <v>1.3333333333333</v>
      </c>
      <c r="AA8" s="78"/>
      <c r="AB8" s="94">
        <v>39</v>
      </c>
      <c r="AC8" s="95">
        <f>IF(M8=0,"",IF(AB8=0,"",(AB8/M8)))</f>
        <v>0.12111801242236</v>
      </c>
      <c r="AD8" s="94">
        <v>1</v>
      </c>
      <c r="AE8" s="96">
        <f>IFERROR(AD8/AB8,"-")</f>
        <v>0.025641025641026</v>
      </c>
      <c r="AF8" s="97">
        <v>3000</v>
      </c>
      <c r="AG8" s="98">
        <f>IFERROR(AF8/AB8,"-")</f>
        <v>76.923076923077</v>
      </c>
      <c r="AH8" s="99">
        <v>1</v>
      </c>
      <c r="AI8" s="99"/>
      <c r="AJ8" s="99"/>
      <c r="AK8" s="100">
        <v>30</v>
      </c>
      <c r="AL8" s="101">
        <f>IF(M8=0,"",IF(AK8=0,"",(AK8/M8)))</f>
        <v>0.093167701863354</v>
      </c>
      <c r="AM8" s="100">
        <v>1</v>
      </c>
      <c r="AN8" s="102">
        <f>IFERROR(AM8/AK8,"-")</f>
        <v>0.033333333333333</v>
      </c>
      <c r="AO8" s="103">
        <v>3000</v>
      </c>
      <c r="AP8" s="104">
        <f>IFERROR(AO8/AK8,"-")</f>
        <v>100</v>
      </c>
      <c r="AQ8" s="105">
        <v>1</v>
      </c>
      <c r="AR8" s="105"/>
      <c r="AS8" s="105"/>
      <c r="AT8" s="106">
        <v>45</v>
      </c>
      <c r="AU8" s="107" t="str">
        <f>IF(M8=0,"",IF(AW8=0,"",(AW8/M8)))</f>
        <v>0</v>
      </c>
      <c r="AV8" s="106">
        <v>6</v>
      </c>
      <c r="AW8" s="108" t="str">
        <f>IFERROR(AY8/AW8,"-")</f>
        <v>-</v>
      </c>
      <c r="AX8" s="109">
        <v>103000</v>
      </c>
      <c r="AY8" s="110" t="str">
        <f>IFERROR(BA8/AW8,"-")</f>
        <v>-</v>
      </c>
      <c r="AZ8" s="111">
        <v>4</v>
      </c>
      <c r="BA8" s="111"/>
      <c r="BB8" s="111">
        <v>2</v>
      </c>
      <c r="BC8" s="112">
        <v>96</v>
      </c>
      <c r="BD8" s="113">
        <f>IF(M8=0,"",IF(BC8=0,"",(BC8/M8)))</f>
        <v>0.29813664596273</v>
      </c>
      <c r="BE8" s="112">
        <v>13</v>
      </c>
      <c r="BF8" s="114">
        <f>IFERROR(BE8/BC8,"-")</f>
        <v>0.13541666666667</v>
      </c>
      <c r="BG8" s="115">
        <v>293000</v>
      </c>
      <c r="BH8" s="116">
        <f>IFERROR(BG8/BC8,"-")</f>
        <v>3052.0833333333</v>
      </c>
      <c r="BI8" s="117">
        <v>5</v>
      </c>
      <c r="BJ8" s="117">
        <v>1</v>
      </c>
      <c r="BK8" s="117">
        <v>92</v>
      </c>
      <c r="BL8" s="119"/>
      <c r="BM8" s="120">
        <f>IF(M8=0,"",IF(BK8=0,"",(BK8/M8)))</f>
        <v>0.28571428571429</v>
      </c>
      <c r="BN8" s="121">
        <v>12</v>
      </c>
      <c r="BO8" s="122">
        <f>IFERROR(BN8/BK8,"-")</f>
        <v>0.1304347826087</v>
      </c>
      <c r="BP8" s="123">
        <v>164000</v>
      </c>
      <c r="BQ8" s="124">
        <f>IFERROR(BP8/BK8,"-")</f>
        <v>1782.6086956522</v>
      </c>
      <c r="BR8" s="125">
        <v>6</v>
      </c>
      <c r="BS8" s="125">
        <v>2</v>
      </c>
      <c r="BT8" s="125">
        <v>4</v>
      </c>
      <c r="BU8" s="126">
        <v>20</v>
      </c>
      <c r="BV8" s="127">
        <f>IF(M8=0,"",IF(BU8=0,"",(BU8/M8)))</f>
        <v>0.062111801242236</v>
      </c>
      <c r="BW8" s="128">
        <v>4</v>
      </c>
      <c r="BX8" s="129">
        <f>IFERROR(BW8/BU8,"-")</f>
        <v>0.2</v>
      </c>
      <c r="BY8" s="130">
        <v>78000</v>
      </c>
      <c r="BZ8" s="131">
        <f>IFERROR(BY8/BU8,"-")</f>
        <v>3900</v>
      </c>
      <c r="CA8" s="132">
        <v>2</v>
      </c>
      <c r="CB8" s="132">
        <v>1</v>
      </c>
      <c r="CC8" s="132">
        <v>1</v>
      </c>
      <c r="CD8" s="133"/>
      <c r="CE8" s="134">
        <f>IF(M8=0,"",IF(CD8=0,"",(CD8/M8)))</f>
        <v>0</v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37</v>
      </c>
      <c r="CN8" s="141">
        <v>644000</v>
      </c>
      <c r="CO8" s="141">
        <v>133000</v>
      </c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201</v>
      </c>
      <c r="C9" s="189" t="s">
        <v>202</v>
      </c>
      <c r="D9" s="189"/>
      <c r="E9" s="189" t="s">
        <v>203</v>
      </c>
      <c r="F9" s="89" t="s">
        <v>204</v>
      </c>
      <c r="G9" s="89" t="s">
        <v>194</v>
      </c>
      <c r="H9" s="181">
        <v>0</v>
      </c>
      <c r="I9" s="84"/>
      <c r="J9" s="80">
        <v>0</v>
      </c>
      <c r="K9" s="80">
        <v>0</v>
      </c>
      <c r="L9" s="80">
        <v>0</v>
      </c>
      <c r="M9" s="93">
        <v>17</v>
      </c>
      <c r="N9" s="144">
        <v>17</v>
      </c>
      <c r="O9" s="81" t="str">
        <f>IFERROR(M9/L9,"-")</f>
        <v>-</v>
      </c>
      <c r="P9" s="80">
        <v>0</v>
      </c>
      <c r="Q9" s="80">
        <v>6</v>
      </c>
      <c r="R9" s="81">
        <f>IFERROR(P9/M9,"-")</f>
        <v>0</v>
      </c>
      <c r="S9" s="82">
        <f>IFERROR(H9/SUM(M9:M9),"-")</f>
        <v>0</v>
      </c>
      <c r="T9" s="83">
        <v>1</v>
      </c>
      <c r="U9" s="81">
        <f>IF(M9=0,"-",T9/M9)</f>
        <v>0.058823529411765</v>
      </c>
      <c r="V9" s="186">
        <v>411000</v>
      </c>
      <c r="W9" s="187">
        <f>IFERROR(V9/M9,"-")</f>
        <v>24176.470588235</v>
      </c>
      <c r="X9" s="187">
        <f>IFERROR(V9/T9,"-")</f>
        <v>411000</v>
      </c>
      <c r="Y9" s="181">
        <f>SUM(V9:V9)-SUM(H9:H9)</f>
        <v>411000</v>
      </c>
      <c r="Z9" s="85" t="str">
        <f>SUM(V9:V9)/SUM(H9:H9)</f>
        <v>0</v>
      </c>
      <c r="AA9" s="78"/>
      <c r="AB9" s="94"/>
      <c r="AC9" s="95">
        <f>IF(M9=0,"",IF(AB9=0,"",(AB9/M9)))</f>
        <v>0</v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>
        <v>1</v>
      </c>
      <c r="AL9" s="101">
        <f>IF(M9=0,"",IF(AK9=0,"",(AK9/M9)))</f>
        <v>0.058823529411765</v>
      </c>
      <c r="AM9" s="100"/>
      <c r="AN9" s="102">
        <f>IFERROR(AM9/AK9,"-")</f>
        <v>0</v>
      </c>
      <c r="AO9" s="103"/>
      <c r="AP9" s="104">
        <f>IFERROR(AO9/AK9,"-")</f>
        <v>0</v>
      </c>
      <c r="AQ9" s="105"/>
      <c r="AR9" s="105"/>
      <c r="AS9" s="105"/>
      <c r="AT9" s="106">
        <v>3</v>
      </c>
      <c r="AU9" s="107" t="str">
        <f>IF(M9=0,"",IF(AW9=0,"",(AW9/M9)))</f>
        <v>0</v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>
        <v>2</v>
      </c>
      <c r="BD9" s="113">
        <f>IF(M9=0,"",IF(BC9=0,"",(BC9/M9)))</f>
        <v>0.11764705882353</v>
      </c>
      <c r="BE9" s="112"/>
      <c r="BF9" s="114">
        <f>IFERROR(BE9/BC9,"-")</f>
        <v>0</v>
      </c>
      <c r="BG9" s="115"/>
      <c r="BH9" s="116">
        <f>IFERROR(BG9/BC9,"-")</f>
        <v>0</v>
      </c>
      <c r="BI9" s="117"/>
      <c r="BJ9" s="117"/>
      <c r="BK9" s="117">
        <v>7</v>
      </c>
      <c r="BL9" s="119"/>
      <c r="BM9" s="120">
        <f>IF(M9=0,"",IF(BK9=0,"",(BK9/M9)))</f>
        <v>0.41176470588235</v>
      </c>
      <c r="BN9" s="121">
        <v>1</v>
      </c>
      <c r="BO9" s="122">
        <f>IFERROR(BN9/BK9,"-")</f>
        <v>0.14285714285714</v>
      </c>
      <c r="BP9" s="123">
        <v>411000</v>
      </c>
      <c r="BQ9" s="124">
        <f>IFERROR(BP9/BK9,"-")</f>
        <v>58714.285714286</v>
      </c>
      <c r="BR9" s="125"/>
      <c r="BS9" s="125"/>
      <c r="BT9" s="125">
        <v>1</v>
      </c>
      <c r="BU9" s="126">
        <v>4</v>
      </c>
      <c r="BV9" s="127">
        <f>IF(M9=0,"",IF(BU9=0,"",(BU9/M9)))</f>
        <v>0.23529411764706</v>
      </c>
      <c r="BW9" s="128"/>
      <c r="BX9" s="129">
        <f>IFERROR(BW9/BU9,"-")</f>
        <v>0</v>
      </c>
      <c r="BY9" s="130"/>
      <c r="BZ9" s="131">
        <f>IFERROR(BY9/BU9,"-")</f>
        <v>0</v>
      </c>
      <c r="CA9" s="132"/>
      <c r="CB9" s="132"/>
      <c r="CC9" s="132"/>
      <c r="CD9" s="133"/>
      <c r="CE9" s="134">
        <f>IF(M9=0,"",IF(CD9=0,"",(CD9/M9)))</f>
        <v>0</v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1</v>
      </c>
      <c r="CN9" s="141">
        <v>411000</v>
      </c>
      <c r="CO9" s="141">
        <v>411000</v>
      </c>
      <c r="CP9" s="141"/>
      <c r="CQ9" s="142" t="str">
        <f>IF(AND(CO9=0,CP9=0),"",IF(AND(CO9&lt;=100000,CP9&lt;=100000),"",IF(CO9/CN9&gt;0.7,"男高",IF(CP9/CN9&gt;0.7,"女高",""))))</f>
        <v>男高</v>
      </c>
    </row>
    <row r="10" spans="1:97">
      <c r="A10" s="30"/>
      <c r="B10" s="86"/>
      <c r="C10" s="86"/>
      <c r="D10" s="87"/>
      <c r="E10" s="88"/>
      <c r="F10" s="89"/>
      <c r="G10" s="89"/>
      <c r="H10" s="182"/>
      <c r="I10" s="90"/>
      <c r="J10" s="34"/>
      <c r="K10" s="34"/>
      <c r="L10" s="31"/>
      <c r="M10" s="31"/>
      <c r="N10" s="31"/>
      <c r="O10" s="33"/>
      <c r="P10" s="33"/>
      <c r="Q10" s="31"/>
      <c r="R10" s="33"/>
      <c r="S10" s="25"/>
      <c r="T10" s="25"/>
      <c r="U10" s="25"/>
      <c r="V10" s="188"/>
      <c r="W10" s="188"/>
      <c r="X10" s="188"/>
      <c r="Y10" s="188"/>
      <c r="Z10" s="33"/>
      <c r="AA10" s="58"/>
      <c r="AB10" s="62"/>
      <c r="AC10" s="63"/>
      <c r="AD10" s="62"/>
      <c r="AE10" s="66"/>
      <c r="AF10" s="67"/>
      <c r="AG10" s="68"/>
      <c r="AH10" s="69"/>
      <c r="AI10" s="69"/>
      <c r="AJ10" s="69"/>
      <c r="AK10" s="62"/>
      <c r="AL10" s="63"/>
      <c r="AM10" s="62"/>
      <c r="AN10" s="66"/>
      <c r="AO10" s="67"/>
      <c r="AP10" s="68"/>
      <c r="AQ10" s="69"/>
      <c r="AR10" s="69"/>
      <c r="AS10" s="69"/>
      <c r="AT10" s="62"/>
      <c r="AU10" s="63"/>
      <c r="AV10" s="62"/>
      <c r="AW10" s="66"/>
      <c r="AX10" s="67"/>
      <c r="AY10" s="68"/>
      <c r="AZ10" s="69"/>
      <c r="BA10" s="69"/>
      <c r="BB10" s="69"/>
      <c r="BC10" s="62"/>
      <c r="BD10" s="63"/>
      <c r="BE10" s="62"/>
      <c r="BF10" s="66"/>
      <c r="BG10" s="67"/>
      <c r="BH10" s="68"/>
      <c r="BI10" s="69"/>
      <c r="BJ10" s="69"/>
      <c r="BK10" s="69"/>
      <c r="BL10" s="64"/>
      <c r="BM10" s="65"/>
      <c r="BN10" s="62"/>
      <c r="BO10" s="66"/>
      <c r="BP10" s="67"/>
      <c r="BQ10" s="68"/>
      <c r="BR10" s="69"/>
      <c r="BS10" s="69"/>
      <c r="BT10" s="69"/>
      <c r="BU10" s="64"/>
      <c r="BV10" s="65"/>
      <c r="BW10" s="62"/>
      <c r="BX10" s="66"/>
      <c r="BY10" s="67"/>
      <c r="BZ10" s="68"/>
      <c r="CA10" s="69"/>
      <c r="CB10" s="69"/>
      <c r="CC10" s="69"/>
      <c r="CD10" s="64"/>
      <c r="CE10" s="65"/>
      <c r="CF10" s="62"/>
      <c r="CG10" s="66"/>
      <c r="CH10" s="67"/>
      <c r="CI10" s="68"/>
      <c r="CJ10" s="69"/>
      <c r="CK10" s="69"/>
      <c r="CL10" s="69"/>
      <c r="CM10" s="70"/>
      <c r="CN10" s="67"/>
      <c r="CO10" s="67"/>
      <c r="CP10" s="67"/>
      <c r="CQ10" s="71"/>
    </row>
    <row r="11" spans="1:97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60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19" t="str">
        <f>Z12</f>
        <v>0</v>
      </c>
      <c r="B12" s="41"/>
      <c r="C12" s="41"/>
      <c r="D12" s="41"/>
      <c r="E12" s="41"/>
      <c r="F12" s="40" t="s">
        <v>205</v>
      </c>
      <c r="G12" s="40"/>
      <c r="H12" s="184"/>
      <c r="I12" s="45"/>
      <c r="J12" s="41">
        <f>SUM(J6:J11)</f>
        <v>0</v>
      </c>
      <c r="K12" s="41">
        <f>SUM(K6:K11)</f>
        <v>0</v>
      </c>
      <c r="L12" s="41">
        <f>SUM(L6:L11)</f>
        <v>2319</v>
      </c>
      <c r="M12" s="41">
        <f>SUM(M6:M11)</f>
        <v>353</v>
      </c>
      <c r="N12" s="41">
        <f>SUM(N6:N11)</f>
        <v>314</v>
      </c>
      <c r="O12" s="42">
        <f>IFERROR(M12/L12,"-")</f>
        <v>0.15222078482104</v>
      </c>
      <c r="P12" s="77">
        <f>SUM(P6:P11)</f>
        <v>7</v>
      </c>
      <c r="Q12" s="77">
        <f>SUM(Q6:Q11)</f>
        <v>165</v>
      </c>
      <c r="R12" s="42">
        <f>IFERROR(P12/M12,"-")</f>
        <v>0.019830028328612</v>
      </c>
      <c r="S12" s="43">
        <f>IFERROR(H12/M12,"-")</f>
        <v>0</v>
      </c>
      <c r="T12" s="44">
        <f>SUM(T6:T11)</f>
        <v>41</v>
      </c>
      <c r="U12" s="42">
        <f>IFERROR(T12/M12,"-")</f>
        <v>0.11614730878187</v>
      </c>
      <c r="V12" s="184">
        <f>SUM(V6:V11)</f>
        <v>1631000</v>
      </c>
      <c r="W12" s="184">
        <f>IFERROR(V12/M12,"-")</f>
        <v>4620.3966005666</v>
      </c>
      <c r="X12" s="184">
        <f>IFERROR(V12/T12,"-")</f>
        <v>39780.487804878</v>
      </c>
      <c r="Y12" s="184">
        <f>V12-H12</f>
        <v>1631000</v>
      </c>
      <c r="Z12" s="46" t="str">
        <f>V12/H12</f>
        <v>0</v>
      </c>
      <c r="AA12" s="59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206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186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1.9768578168435</v>
      </c>
      <c r="B6" s="189" t="s">
        <v>207</v>
      </c>
      <c r="C6" s="189" t="s">
        <v>190</v>
      </c>
      <c r="D6" s="189" t="s">
        <v>208</v>
      </c>
      <c r="E6" s="189" t="s">
        <v>209</v>
      </c>
      <c r="F6" s="89" t="s">
        <v>210</v>
      </c>
      <c r="G6" s="89" t="s">
        <v>194</v>
      </c>
      <c r="H6" s="181">
        <v>21406537</v>
      </c>
      <c r="I6" s="80">
        <v>0</v>
      </c>
      <c r="J6" s="80">
        <v>0</v>
      </c>
      <c r="K6" s="80">
        <v>1321354</v>
      </c>
      <c r="L6" s="93">
        <v>6616</v>
      </c>
      <c r="M6" s="81">
        <f>IFERROR(L6/K6,"-")</f>
        <v>0.00500698525906</v>
      </c>
      <c r="N6" s="80">
        <v>142</v>
      </c>
      <c r="O6" s="80">
        <v>2904</v>
      </c>
      <c r="P6" s="81">
        <f>IFERROR(N6/(L6),"-")</f>
        <v>0.021463119709794</v>
      </c>
      <c r="Q6" s="82">
        <f>IFERROR(H6/SUM(L6:L6),"-")</f>
        <v>3235.5708887545</v>
      </c>
      <c r="R6" s="83">
        <v>749</v>
      </c>
      <c r="S6" s="81">
        <f>IF(L6=0,"-",R6/L6)</f>
        <v>0.11321039903265</v>
      </c>
      <c r="T6" s="186">
        <v>42317680</v>
      </c>
      <c r="U6" s="187">
        <f>IFERROR(T6/L6,"-")</f>
        <v>6396.2636033857</v>
      </c>
      <c r="V6" s="187">
        <f>IFERROR(T6/R6,"-")</f>
        <v>56498.905206943</v>
      </c>
      <c r="W6" s="181">
        <f>SUM(T6:T6)-SUM(H6:H6)</f>
        <v>20911143</v>
      </c>
      <c r="X6" s="85">
        <f>SUM(T6:T6)/SUM(H6:H6)</f>
        <v>1.9768578168435</v>
      </c>
      <c r="Y6" s="78"/>
      <c r="Z6" s="94">
        <v>508</v>
      </c>
      <c r="AA6" s="95">
        <f>IF(L6=0,"",IF(Z6=0,"",(Z6/L6)))</f>
        <v>0.076783555018138</v>
      </c>
      <c r="AB6" s="94">
        <v>19</v>
      </c>
      <c r="AC6" s="96">
        <f>IFERROR(AB6/Z6,"-")</f>
        <v>0.03740157480315</v>
      </c>
      <c r="AD6" s="97">
        <v>523000</v>
      </c>
      <c r="AE6" s="98">
        <f>IFERROR(AD6/Z6,"-")</f>
        <v>1029.5275590551</v>
      </c>
      <c r="AF6" s="99">
        <v>8</v>
      </c>
      <c r="AG6" s="99">
        <v>4</v>
      </c>
      <c r="AH6" s="99">
        <v>7</v>
      </c>
      <c r="AI6" s="100">
        <v>1251</v>
      </c>
      <c r="AJ6" s="101">
        <f>IF(L6=0,"",IF(AI6=0,"",(AI6/L6)))</f>
        <v>0.18908706166868</v>
      </c>
      <c r="AK6" s="100">
        <v>82</v>
      </c>
      <c r="AL6" s="102">
        <f>IFERROR(AK6/AI6,"-")</f>
        <v>0.06554756195044</v>
      </c>
      <c r="AM6" s="103">
        <v>3113000</v>
      </c>
      <c r="AN6" s="104">
        <f>IFERROR(AM6/AI6,"-")</f>
        <v>2488.4092725819</v>
      </c>
      <c r="AO6" s="105">
        <v>41</v>
      </c>
      <c r="AP6" s="105">
        <v>19</v>
      </c>
      <c r="AQ6" s="105">
        <v>22</v>
      </c>
      <c r="AR6" s="106">
        <v>1205</v>
      </c>
      <c r="AS6" s="107">
        <f>IF(L6=0,"",IF(AR6=0,"",(AR6/L6)))</f>
        <v>0.18213422007255</v>
      </c>
      <c r="AT6" s="106">
        <v>89</v>
      </c>
      <c r="AU6" s="108">
        <f>IFERROR(AT6/AR6,"-")</f>
        <v>0.073858921161826</v>
      </c>
      <c r="AV6" s="109">
        <v>2005000</v>
      </c>
      <c r="AW6" s="110">
        <f>IFERROR(AV6/AR6,"-")</f>
        <v>1663.9004149378</v>
      </c>
      <c r="AX6" s="111">
        <v>46</v>
      </c>
      <c r="AY6" s="111">
        <v>15</v>
      </c>
      <c r="AZ6" s="111">
        <v>28</v>
      </c>
      <c r="BA6" s="112">
        <v>1939</v>
      </c>
      <c r="BB6" s="113">
        <f>IF(L6=0,"",IF(BA6=0,"",(BA6/L6)))</f>
        <v>0.29307738814994</v>
      </c>
      <c r="BC6" s="112">
        <v>210</v>
      </c>
      <c r="BD6" s="114">
        <f>IFERROR(BC6/BA6,"-")</f>
        <v>0.10830324909747</v>
      </c>
      <c r="BE6" s="115">
        <v>6250440</v>
      </c>
      <c r="BF6" s="116">
        <f>IFERROR(BE6/BA6,"-")</f>
        <v>3223.5379061372</v>
      </c>
      <c r="BG6" s="117">
        <v>102</v>
      </c>
      <c r="BH6" s="117">
        <v>42</v>
      </c>
      <c r="BI6" s="117">
        <v>66</v>
      </c>
      <c r="BJ6" s="119">
        <v>1145</v>
      </c>
      <c r="BK6" s="120">
        <f>IF(L6=0,"",IF(BJ6=0,"",(BJ6/L6)))</f>
        <v>0.17306529625151</v>
      </c>
      <c r="BL6" s="121">
        <v>205</v>
      </c>
      <c r="BM6" s="122">
        <f>IFERROR(BL6/BJ6,"-")</f>
        <v>0.17903930131004</v>
      </c>
      <c r="BN6" s="123">
        <v>14110000</v>
      </c>
      <c r="BO6" s="124">
        <f>IFERROR(BN6/BJ6,"-")</f>
        <v>12323.144104803</v>
      </c>
      <c r="BP6" s="125">
        <v>78</v>
      </c>
      <c r="BQ6" s="125">
        <v>34</v>
      </c>
      <c r="BR6" s="125">
        <v>93</v>
      </c>
      <c r="BS6" s="126">
        <v>467</v>
      </c>
      <c r="BT6" s="127">
        <f>IF(L6=0,"",IF(BS6=0,"",(BS6/L6)))</f>
        <v>0.070586457073761</v>
      </c>
      <c r="BU6" s="128">
        <v>122</v>
      </c>
      <c r="BV6" s="129">
        <f>IFERROR(BU6/BS6,"-")</f>
        <v>0.26124197002141</v>
      </c>
      <c r="BW6" s="130">
        <v>14684000</v>
      </c>
      <c r="BX6" s="131">
        <f>IFERROR(BW6/BS6,"-")</f>
        <v>31443.254817987</v>
      </c>
      <c r="BY6" s="132">
        <v>31</v>
      </c>
      <c r="BZ6" s="132">
        <v>16</v>
      </c>
      <c r="CA6" s="132">
        <v>75</v>
      </c>
      <c r="CB6" s="133">
        <v>101</v>
      </c>
      <c r="CC6" s="134">
        <f>IF(L6=0,"",IF(CB6=0,"",(CB6/L6)))</f>
        <v>0.015266021765417</v>
      </c>
      <c r="CD6" s="135">
        <v>22</v>
      </c>
      <c r="CE6" s="136">
        <f>IFERROR(CD6/CB6,"-")</f>
        <v>0.21782178217822</v>
      </c>
      <c r="CF6" s="137">
        <v>1632240</v>
      </c>
      <c r="CG6" s="138">
        <f>IFERROR(CF6/CB6,"-")</f>
        <v>16160.792079208</v>
      </c>
      <c r="CH6" s="139">
        <v>5</v>
      </c>
      <c r="CI6" s="139">
        <v>4</v>
      </c>
      <c r="CJ6" s="139">
        <v>13</v>
      </c>
      <c r="CK6" s="140">
        <v>749</v>
      </c>
      <c r="CL6" s="141">
        <v>42317680</v>
      </c>
      <c r="CM6" s="141">
        <v>1770000</v>
      </c>
      <c r="CN6" s="141">
        <v>24000</v>
      </c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211</v>
      </c>
      <c r="C7" s="189" t="s">
        <v>190</v>
      </c>
      <c r="D7" s="189" t="s">
        <v>208</v>
      </c>
      <c r="E7" s="189" t="s">
        <v>212</v>
      </c>
      <c r="F7" s="89" t="s">
        <v>213</v>
      </c>
      <c r="G7" s="89" t="s">
        <v>194</v>
      </c>
      <c r="H7" s="181">
        <v>0</v>
      </c>
      <c r="I7" s="80">
        <v>0</v>
      </c>
      <c r="J7" s="80">
        <v>0</v>
      </c>
      <c r="K7" s="80">
        <v>12</v>
      </c>
      <c r="L7" s="93">
        <v>0</v>
      </c>
      <c r="M7" s="81">
        <f>IFERROR(L7/K7,"-")</f>
        <v>0</v>
      </c>
      <c r="N7" s="80">
        <v>0</v>
      </c>
      <c r="O7" s="80">
        <v>0</v>
      </c>
      <c r="P7" s="81" t="str">
        <f>IFERROR(N7/(L7),"-")</f>
        <v>-</v>
      </c>
      <c r="Q7" s="82" t="str">
        <f>IFERROR(H7/SUM(L7:L7),"-")</f>
        <v>-</v>
      </c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214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1321366</v>
      </c>
      <c r="L10" s="41">
        <f>SUM(L6:L9)</f>
        <v>6616</v>
      </c>
      <c r="M10" s="42">
        <f>IFERROR(L10/K10,"-")</f>
        <v>0.0050069397880678</v>
      </c>
      <c r="N10" s="77">
        <f>SUM(N6:N9)</f>
        <v>142</v>
      </c>
      <c r="O10" s="77">
        <f>SUM(O6:O9)</f>
        <v>2904</v>
      </c>
      <c r="P10" s="42">
        <f>IFERROR(N10/L10,"-")</f>
        <v>0.021463119709794</v>
      </c>
      <c r="Q10" s="43">
        <f>IFERROR(H10/L10,"-")</f>
        <v>0</v>
      </c>
      <c r="R10" s="44">
        <f>SUM(R6:R9)</f>
        <v>749</v>
      </c>
      <c r="S10" s="42">
        <f>IFERROR(R10/L10,"-")</f>
        <v>0.11321039903265</v>
      </c>
      <c r="T10" s="184">
        <f>SUM(T6:T9)</f>
        <v>42317680</v>
      </c>
      <c r="U10" s="184">
        <f>IFERROR(T10/L10,"-")</f>
        <v>6396.2636033857</v>
      </c>
      <c r="V10" s="184">
        <f>IFERROR(T10/R10,"-")</f>
        <v>56498.905206943</v>
      </c>
      <c r="W10" s="184">
        <f>T10-H10</f>
        <v>42317680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215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186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216</v>
      </c>
      <c r="C6" s="189" t="s">
        <v>202</v>
      </c>
      <c r="D6" s="189" t="s">
        <v>217</v>
      </c>
      <c r="E6" s="189" t="s">
        <v>218</v>
      </c>
      <c r="F6" s="89" t="s">
        <v>219</v>
      </c>
      <c r="G6" s="89" t="s">
        <v>194</v>
      </c>
      <c r="H6" s="181">
        <v>0</v>
      </c>
      <c r="I6" s="80">
        <v>0</v>
      </c>
      <c r="J6" s="80">
        <v>0</v>
      </c>
      <c r="K6" s="80">
        <v>0</v>
      </c>
      <c r="L6" s="93">
        <v>10</v>
      </c>
      <c r="M6" s="81" t="str">
        <f>IFERROR(L6/K6,"-")</f>
        <v>-</v>
      </c>
      <c r="N6" s="80">
        <v>0</v>
      </c>
      <c r="O6" s="80">
        <v>6</v>
      </c>
      <c r="P6" s="81">
        <f>IFERROR(N6/(L6),"-")</f>
        <v>0</v>
      </c>
      <c r="Q6" s="82">
        <f>IFERROR(H6/SUM(L6:L6),"-")</f>
        <v>0</v>
      </c>
      <c r="R6" s="83">
        <v>2</v>
      </c>
      <c r="S6" s="81">
        <f>IF(L6=0,"-",R6/L6)</f>
        <v>0.2</v>
      </c>
      <c r="T6" s="186">
        <v>5000</v>
      </c>
      <c r="U6" s="187">
        <f>IFERROR(T6/L6,"-")</f>
        <v>500</v>
      </c>
      <c r="V6" s="187">
        <f>IFERROR(T6/R6,"-")</f>
        <v>2500</v>
      </c>
      <c r="W6" s="181">
        <f>SUM(T6:T6)-SUM(H6:H6)</f>
        <v>5000</v>
      </c>
      <c r="X6" s="85" t="str">
        <f>SUM(T6:T6)/SUM(H6:H6)</f>
        <v>0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3</v>
      </c>
      <c r="AJ6" s="101">
        <f>IF(L6=0,"",IF(AI6=0,"",(AI6/L6)))</f>
        <v>0.3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4</v>
      </c>
      <c r="AS6" s="107">
        <f>IF(L6=0,"",IF(AR6=0,"",(AR6/L6)))</f>
        <v>0.4</v>
      </c>
      <c r="AT6" s="106">
        <v>1</v>
      </c>
      <c r="AU6" s="108">
        <f>IFERROR(AT6/AR6,"-")</f>
        <v>0.25</v>
      </c>
      <c r="AV6" s="109">
        <v>3000</v>
      </c>
      <c r="AW6" s="110">
        <f>IFERROR(AV6/AR6,"-")</f>
        <v>750</v>
      </c>
      <c r="AX6" s="111">
        <v>1</v>
      </c>
      <c r="AY6" s="111"/>
      <c r="AZ6" s="111"/>
      <c r="BA6" s="112">
        <v>2</v>
      </c>
      <c r="BB6" s="113">
        <f>IF(L6=0,"",IF(BA6=0,"",(BA6/L6)))</f>
        <v>0.2</v>
      </c>
      <c r="BC6" s="112">
        <v>1</v>
      </c>
      <c r="BD6" s="114">
        <f>IFERROR(BC6/BA6,"-")</f>
        <v>0.5</v>
      </c>
      <c r="BE6" s="115">
        <v>2000</v>
      </c>
      <c r="BF6" s="116">
        <f>IFERROR(BE6/BA6,"-")</f>
        <v>1000</v>
      </c>
      <c r="BG6" s="117">
        <v>1</v>
      </c>
      <c r="BH6" s="117"/>
      <c r="BI6" s="117"/>
      <c r="BJ6" s="119">
        <v>1</v>
      </c>
      <c r="BK6" s="120">
        <f>IF(L6=0,"",IF(BJ6=0,"",(BJ6/L6)))</f>
        <v>0.1</v>
      </c>
      <c r="BL6" s="121"/>
      <c r="BM6" s="122">
        <f>IFERROR(BL6/BJ6,"-")</f>
        <v>0</v>
      </c>
      <c r="BN6" s="123"/>
      <c r="BO6" s="124">
        <f>IFERROR(BN6/BJ6,"-")</f>
        <v>0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2</v>
      </c>
      <c r="CL6" s="141">
        <v>5000</v>
      </c>
      <c r="CM6" s="141">
        <v>3000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220</v>
      </c>
      <c r="C7" s="189" t="s">
        <v>202</v>
      </c>
      <c r="D7" s="189" t="s">
        <v>217</v>
      </c>
      <c r="E7" s="189" t="s">
        <v>218</v>
      </c>
      <c r="F7" s="89" t="s">
        <v>221</v>
      </c>
      <c r="G7" s="89" t="s">
        <v>194</v>
      </c>
      <c r="H7" s="181">
        <v>0</v>
      </c>
      <c r="I7" s="80">
        <v>0</v>
      </c>
      <c r="J7" s="80">
        <v>0</v>
      </c>
      <c r="K7" s="80">
        <v>0</v>
      </c>
      <c r="L7" s="93">
        <v>130</v>
      </c>
      <c r="M7" s="81" t="str">
        <f>IFERROR(L7/K7,"-")</f>
        <v>-</v>
      </c>
      <c r="N7" s="80">
        <v>1</v>
      </c>
      <c r="O7" s="80">
        <v>36</v>
      </c>
      <c r="P7" s="81">
        <f>IFERROR(N7/(L7),"-")</f>
        <v>0.0076923076923077</v>
      </c>
      <c r="Q7" s="82">
        <f>IFERROR(H7/SUM(L7:L7),"-")</f>
        <v>0</v>
      </c>
      <c r="R7" s="83">
        <v>3</v>
      </c>
      <c r="S7" s="81">
        <f>IF(L7=0,"-",R7/L7)</f>
        <v>0.023076923076923</v>
      </c>
      <c r="T7" s="186">
        <v>12000</v>
      </c>
      <c r="U7" s="187">
        <f>IFERROR(T7/L7,"-")</f>
        <v>92.307692307692</v>
      </c>
      <c r="V7" s="187">
        <f>IFERROR(T7/R7,"-")</f>
        <v>4000</v>
      </c>
      <c r="W7" s="181">
        <f>SUM(T7:T7)-SUM(H7:H7)</f>
        <v>12000</v>
      </c>
      <c r="X7" s="85" t="str">
        <f>SUM(T7:T7)/SUM(H7:H7)</f>
        <v>0</v>
      </c>
      <c r="Y7" s="78"/>
      <c r="Z7" s="94">
        <v>21</v>
      </c>
      <c r="AA7" s="95">
        <f>IF(L7=0,"",IF(Z7=0,"",(Z7/L7)))</f>
        <v>0.16153846153846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60</v>
      </c>
      <c r="AJ7" s="101">
        <f>IF(L7=0,"",IF(AI7=0,"",(AI7/L7)))</f>
        <v>0.46153846153846</v>
      </c>
      <c r="AK7" s="100">
        <v>1</v>
      </c>
      <c r="AL7" s="102">
        <f>IFERROR(AK7/AI7,"-")</f>
        <v>0.016666666666667</v>
      </c>
      <c r="AM7" s="103">
        <v>6000</v>
      </c>
      <c r="AN7" s="104">
        <f>IFERROR(AM7/AI7,"-")</f>
        <v>100</v>
      </c>
      <c r="AO7" s="105"/>
      <c r="AP7" s="105">
        <v>1</v>
      </c>
      <c r="AQ7" s="105"/>
      <c r="AR7" s="106">
        <v>29</v>
      </c>
      <c r="AS7" s="107">
        <f>IF(L7=0,"",IF(AR7=0,"",(AR7/L7)))</f>
        <v>0.22307692307692</v>
      </c>
      <c r="AT7" s="106">
        <v>1</v>
      </c>
      <c r="AU7" s="108">
        <f>IFERROR(AT7/AR7,"-")</f>
        <v>0.03448275862069</v>
      </c>
      <c r="AV7" s="109">
        <v>3000</v>
      </c>
      <c r="AW7" s="110">
        <f>IFERROR(AV7/AR7,"-")</f>
        <v>103.44827586207</v>
      </c>
      <c r="AX7" s="111">
        <v>1</v>
      </c>
      <c r="AY7" s="111"/>
      <c r="AZ7" s="111"/>
      <c r="BA7" s="112">
        <v>12</v>
      </c>
      <c r="BB7" s="113">
        <f>IF(L7=0,"",IF(BA7=0,"",(BA7/L7)))</f>
        <v>0.092307692307692</v>
      </c>
      <c r="BC7" s="112">
        <v>1</v>
      </c>
      <c r="BD7" s="114">
        <f>IFERROR(BC7/BA7,"-")</f>
        <v>0.083333333333333</v>
      </c>
      <c r="BE7" s="115">
        <v>3000</v>
      </c>
      <c r="BF7" s="116">
        <f>IFERROR(BE7/BA7,"-")</f>
        <v>250</v>
      </c>
      <c r="BG7" s="117">
        <v>1</v>
      </c>
      <c r="BH7" s="117"/>
      <c r="BI7" s="117"/>
      <c r="BJ7" s="119">
        <v>8</v>
      </c>
      <c r="BK7" s="120">
        <f>IF(L7=0,"",IF(BJ7=0,"",(BJ7/L7)))</f>
        <v>0.061538461538462</v>
      </c>
      <c r="BL7" s="121"/>
      <c r="BM7" s="122">
        <f>IFERROR(BL7/BJ7,"-")</f>
        <v>0</v>
      </c>
      <c r="BN7" s="123"/>
      <c r="BO7" s="124">
        <f>IFERROR(BN7/BJ7,"-")</f>
        <v>0</v>
      </c>
      <c r="BP7" s="125"/>
      <c r="BQ7" s="125"/>
      <c r="BR7" s="125"/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3</v>
      </c>
      <c r="CL7" s="141">
        <v>12000</v>
      </c>
      <c r="CM7" s="141">
        <v>6000</v>
      </c>
      <c r="CN7" s="141">
        <v>3000</v>
      </c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222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140</v>
      </c>
      <c r="M10" s="42" t="str">
        <f>IFERROR(L10/K10,"-")</f>
        <v>-</v>
      </c>
      <c r="N10" s="77">
        <f>SUM(N6:N9)</f>
        <v>1</v>
      </c>
      <c r="O10" s="77">
        <f>SUM(O6:O9)</f>
        <v>42</v>
      </c>
      <c r="P10" s="42">
        <f>IFERROR(N10/L10,"-")</f>
        <v>0.0071428571428571</v>
      </c>
      <c r="Q10" s="43">
        <f>IFERROR(H10/L10,"-")</f>
        <v>0</v>
      </c>
      <c r="R10" s="44">
        <f>SUM(R6:R9)</f>
        <v>5</v>
      </c>
      <c r="S10" s="42">
        <f>IFERROR(R10/L10,"-")</f>
        <v>0.035714285714286</v>
      </c>
      <c r="T10" s="184">
        <f>SUM(T6:T9)</f>
        <v>17000</v>
      </c>
      <c r="U10" s="184">
        <f>IFERROR(T10/L10,"-")</f>
        <v>121.42857142857</v>
      </c>
      <c r="V10" s="184">
        <f>IFERROR(T10/R10,"-")</f>
        <v>3400</v>
      </c>
      <c r="W10" s="184">
        <f>T10-H10</f>
        <v>17000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