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  <sheet name="アプリストア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<sst xmlns="http://schemas.openxmlformats.org/spreadsheetml/2006/main" uniqueCount="221">
  <si>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</si>
  <si>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</si>
  <si>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</si>
  <si>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</si>
  <si>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</si>
  <si>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</si>
  <si>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</si>
  <si>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</si>
  <si>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</si>
  <si>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</si>
  <si>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</si>
  <si>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</si>
  <si>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</si>
  <si>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</si>
  <si>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</si>
  <si>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</si>
  <si>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</si>
  <si>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</si>
  <si>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</si>
  <si>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</si>
  <si>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</si>
  <si>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</si>
  <si>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</si>
  <si>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</si>
  <si>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</si>
  <si>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</si>
  <si>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</si>
  <si>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</si>
  <si>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</si>
  <si>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</si>
  <si>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</si>
  <si>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</si>
  <si>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</si>
  <si>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</si>
  <si>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</si>
  <si>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</si>
  <si>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</si>
  <si>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</si>
  <si>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</si>
  <si>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</si>
  <si>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</si>
  <si>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</si>
  <si>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</si>
  <si>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</si>
  <si>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</si>
  <si>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</si>
  <si>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</si>
  <si>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</si>
  <si>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</si>
  <si>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</si>
  <si>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</si>
  <si>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</si>
  <si>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</si>
  <si>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</si>
  <si>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</si>
  <si>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</si>
  <si>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</si>
  <si>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sms_w353</t>
  </si>
  <si>
    <t>インターカラー</t>
  </si>
  <si>
    <t>記事風版</t>
  </si>
  <si>
    <t>求む！５０歳以上の女性と</t>
  </si>
  <si>
    <t>i34</t>
  </si>
  <si>
    <t>スポニチ関東</t>
  </si>
  <si>
    <t>4C終面全5段</t>
  </si>
  <si>
    <t>1月04日(土)</t>
  </si>
  <si>
    <t>sms_w354</t>
  </si>
  <si>
    <t>スポニチ関西</t>
  </si>
  <si>
    <t>sms_w355</t>
  </si>
  <si>
    <t>スポニチ西部</t>
  </si>
  <si>
    <t>1月05日(日)</t>
  </si>
  <si>
    <t>sms_w356</t>
  </si>
  <si>
    <t>スポニチ北海道</t>
  </si>
  <si>
    <t>smss2042</t>
  </si>
  <si>
    <t>(空電共通)</t>
  </si>
  <si>
    <t>空電</t>
  </si>
  <si>
    <t>空電(共通)</t>
  </si>
  <si>
    <t>sms_w357</t>
  </si>
  <si>
    <t>黒：記事版</t>
  </si>
  <si>
    <t>スポーツ報知関東</t>
  </si>
  <si>
    <t>全5段つかみ4回</t>
  </si>
  <si>
    <t>smss2043</t>
  </si>
  <si>
    <t>sms_w358</t>
  </si>
  <si>
    <t>C版</t>
  </si>
  <si>
    <t>男の夢をかなえます 超美熟女から逆指名</t>
  </si>
  <si>
    <t>GOGO(i31)</t>
  </si>
  <si>
    <t>1月17日(金)</t>
  </si>
  <si>
    <t>smss2044</t>
  </si>
  <si>
    <t>sms_w359</t>
  </si>
  <si>
    <t>黒：右女３</t>
  </si>
  <si>
    <t>今までで一番すごかった</t>
  </si>
  <si>
    <t>1月21日(火)</t>
  </si>
  <si>
    <t>smss2045</t>
  </si>
  <si>
    <t>sms_w360</t>
  </si>
  <si>
    <t>みすず学苑版</t>
  </si>
  <si>
    <t>50歳からの恋休み</t>
  </si>
  <si>
    <t>smss2046</t>
  </si>
  <si>
    <t>sms_w361</t>
  </si>
  <si>
    <t>①右女３</t>
  </si>
  <si>
    <t>①求む！５０歳以上の女性と…</t>
  </si>
  <si>
    <t>サンスポ関東</t>
  </si>
  <si>
    <t>半2段・半3段つかみそれぞれ10段保証</t>
  </si>
  <si>
    <t>1～10日</t>
  </si>
  <si>
    <t>sms_w362</t>
  </si>
  <si>
    <t>②旧デイリー風</t>
  </si>
  <si>
    <t>②学生いません！ギャルもいません！熟女！熟女！熟女！熟女！</t>
  </si>
  <si>
    <t>11～20日</t>
  </si>
  <si>
    <t>sms_w363</t>
  </si>
  <si>
    <t>③新版</t>
  </si>
  <si>
    <t>③今までで一番すごかった</t>
  </si>
  <si>
    <t>21～31日</t>
  </si>
  <si>
    <t>smss2047</t>
  </si>
  <si>
    <t>sms_w364</t>
  </si>
  <si>
    <t>サンスポ関西</t>
  </si>
  <si>
    <t>sms_w365</t>
  </si>
  <si>
    <t>sms_w366</t>
  </si>
  <si>
    <t>smss2048</t>
  </si>
  <si>
    <t>sms_w367</t>
  </si>
  <si>
    <t>ニッカン西部</t>
  </si>
  <si>
    <t>半2段つかみ20段保証</t>
  </si>
  <si>
    <t>sms_w368</t>
  </si>
  <si>
    <t>sms_w369</t>
  </si>
  <si>
    <t>smss2049</t>
  </si>
  <si>
    <t>sms_w370</t>
  </si>
  <si>
    <t>スポニチ関東 特価</t>
  </si>
  <si>
    <t>全5段</t>
  </si>
  <si>
    <t>12月28日(土)</t>
  </si>
  <si>
    <t>smss2050</t>
  </si>
  <si>
    <t>sms_w371</t>
  </si>
  <si>
    <t>スポニチ関西 特価</t>
  </si>
  <si>
    <t>1月26日(日)</t>
  </si>
  <si>
    <t>smss2051</t>
  </si>
  <si>
    <t>sms_w372</t>
  </si>
  <si>
    <t>右女３</t>
  </si>
  <si>
    <t>恋愛経験は不要！女性がリードしてくれます！</t>
  </si>
  <si>
    <t>ニッカン関西</t>
  </si>
  <si>
    <t>4C煙突</t>
  </si>
  <si>
    <t>1月25日(土)</t>
  </si>
  <si>
    <t>smss2052</t>
  </si>
  <si>
    <t>新聞 TOTAL</t>
  </si>
  <si>
    <t>●雑誌 広告</t>
  </si>
  <si>
    <t>sms_a972</t>
  </si>
  <si>
    <t>アドライヴ</t>
  </si>
  <si>
    <t>徳間書店</t>
  </si>
  <si>
    <t>DVD漫画まさお_袋裏用セリフアレンジ</t>
  </si>
  <si>
    <t>i38</t>
  </si>
  <si>
    <t>アサヒ芸能.1W火</t>
  </si>
  <si>
    <t>DVD袋裏4C</t>
  </si>
  <si>
    <t>smss2035</t>
  </si>
  <si>
    <t>sms_a973</t>
  </si>
  <si>
    <t>コアマガジン</t>
  </si>
  <si>
    <t>5P元祖（妃さん）</t>
  </si>
  <si>
    <t>実話BUNKA超タブー</t>
  </si>
  <si>
    <t>1C5P</t>
  </si>
  <si>
    <t>smss2036</t>
  </si>
  <si>
    <t>sms_a974</t>
  </si>
  <si>
    <t>大洋図書</t>
  </si>
  <si>
    <t>1P記事_求む！中高年男性版_アイ</t>
  </si>
  <si>
    <t>実話ナックルズGOLD</t>
  </si>
  <si>
    <t>表4　4C1P</t>
  </si>
  <si>
    <t>1月08日(水)</t>
  </si>
  <si>
    <t>smss2037</t>
  </si>
  <si>
    <t>sms_a975</t>
  </si>
  <si>
    <t>1Pスポーツ新聞版アイ</t>
  </si>
  <si>
    <t>実話ナックルズウルトラ ストロング</t>
  </si>
  <si>
    <t>1月15日(水)</t>
  </si>
  <si>
    <t>smss2038</t>
  </si>
  <si>
    <t>sms_a976</t>
  </si>
  <si>
    <t>1P記事_求む！中高年男性版（OL風）_アイ</t>
  </si>
  <si>
    <t>実話BUNKAタブー</t>
  </si>
  <si>
    <t>1月16日(木)</t>
  </si>
  <si>
    <t>smss2039</t>
  </si>
  <si>
    <t>sms_a977</t>
  </si>
  <si>
    <t>2P_対談風原稿_アイ</t>
  </si>
  <si>
    <t>臨増ナックルズDX</t>
  </si>
  <si>
    <t>4C2P</t>
  </si>
  <si>
    <t>smss2040</t>
  </si>
  <si>
    <t>sms_a978</t>
  </si>
  <si>
    <t>楽楽出版</t>
  </si>
  <si>
    <t>2P逆ナンインタビュー版_アイ</t>
  </si>
  <si>
    <t>EXCITING MAX!DELUXE 2020早春特大号</t>
  </si>
  <si>
    <t>1月31日(金)</t>
  </si>
  <si>
    <t>smss2041</t>
  </si>
  <si>
    <t>雑誌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</si>
  <si>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</si>
  <si>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</si>
  <si>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</si>
  <si>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</si>
  <si>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</si>
  <si>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</si>
  <si>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</si>
  <si>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</si>
  <si>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</si>
  <si>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1/1～1/31</t>
  </si>
  <si>
    <t>dsn291</t>
  </si>
  <si>
    <t>MB</t>
  </si>
  <si>
    <t>ドコモ公式SEO</t>
  </si>
  <si>
    <t>sms_frk008</t>
  </si>
  <si>
    <t>ファーストアール</t>
  </si>
  <si>
    <t>おまたせアプリランキング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</si>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</sst>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0.5535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81</v>
      </c>
      <c r="O6" s="91">
        <v>16</v>
      </c>
      <c r="P6" s="92">
        <v>0</v>
      </c>
      <c r="Q6" s="93">
        <f>O6+P6</f>
        <v>16</v>
      </c>
      <c r="R6" s="81">
        <f>IFERROR(Q6/N6,"-")</f>
        <v>0.19753086419753</v>
      </c>
      <c r="S6" s="80">
        <v>0</v>
      </c>
      <c r="T6" s="80">
        <v>4</v>
      </c>
      <c r="U6" s="81">
        <f>IFERROR(T6/(Q6),"-")</f>
        <v>0.25</v>
      </c>
      <c r="V6" s="82">
        <f>IFERROR(K6/SUM(Q6:Q10),"-")</f>
        <v>11864.406779661</v>
      </c>
      <c r="W6" s="83">
        <v>4</v>
      </c>
      <c r="X6" s="81">
        <f>IF(Q6=0,"-",W6/Q6)</f>
        <v>0.25</v>
      </c>
      <c r="Y6" s="186">
        <v>85450</v>
      </c>
      <c r="Z6" s="187">
        <f>IFERROR(Y6/Q6,"-")</f>
        <v>5340.625</v>
      </c>
      <c r="AA6" s="187">
        <f>IFERROR(Y6/W6,"-")</f>
        <v>21362.5</v>
      </c>
      <c r="AB6" s="181">
        <f>SUM(Y6:Y10)-SUM(K6:K10)</f>
        <v>-312550</v>
      </c>
      <c r="AC6" s="85">
        <f>SUM(Y6:Y10)/SUM(K6:K10)</f>
        <v>0.5535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0.0625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0.1875</v>
      </c>
      <c r="BH6" s="112">
        <v>1</v>
      </c>
      <c r="BI6" s="114">
        <f>IFERROR(BH6/BF6,"-")</f>
        <v>0.33333333333333</v>
      </c>
      <c r="BJ6" s="115">
        <v>3000</v>
      </c>
      <c r="BK6" s="116">
        <f>IFERROR(BJ6/BF6,"-")</f>
        <v>1000</v>
      </c>
      <c r="BL6" s="117">
        <v>1</v>
      </c>
      <c r="BM6" s="117"/>
      <c r="BN6" s="117"/>
      <c r="BO6" s="119">
        <v>4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7</v>
      </c>
      <c r="BY6" s="127">
        <f>IF(Q6=0,"",IF(BX6=0,"",(BX6/Q6)))</f>
        <v>0.4375</v>
      </c>
      <c r="BZ6" s="128">
        <v>4</v>
      </c>
      <c r="CA6" s="129">
        <f>IFERROR(BZ6/BX6,"-")</f>
        <v>0.57142857142857</v>
      </c>
      <c r="CB6" s="130">
        <v>101450</v>
      </c>
      <c r="CC6" s="131">
        <f>IFERROR(CB6/BX6,"-")</f>
        <v>14492.857142857</v>
      </c>
      <c r="CD6" s="132">
        <v>1</v>
      </c>
      <c r="CE6" s="132">
        <v>1</v>
      </c>
      <c r="CF6" s="132">
        <v>2</v>
      </c>
      <c r="CG6" s="133">
        <v>1</v>
      </c>
      <c r="CH6" s="134">
        <f>IF(Q6=0,"",IF(CG6=0,"",(CG6/Q6)))</f>
        <v>0.0625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4</v>
      </c>
      <c r="CQ6" s="141">
        <v>85450</v>
      </c>
      <c r="CR6" s="141">
        <v>40000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74</v>
      </c>
      <c r="O7" s="91">
        <v>6</v>
      </c>
      <c r="P7" s="92">
        <v>0</v>
      </c>
      <c r="Q7" s="93">
        <f>O7+P7</f>
        <v>6</v>
      </c>
      <c r="R7" s="81">
        <f>IFERROR(Q7/N7,"-")</f>
        <v>0.081081081081081</v>
      </c>
      <c r="S7" s="80">
        <v>1</v>
      </c>
      <c r="T7" s="80">
        <v>0</v>
      </c>
      <c r="U7" s="81">
        <f>IFERROR(T7/(Q7),"-")</f>
        <v>0</v>
      </c>
      <c r="V7" s="82"/>
      <c r="W7" s="83">
        <v>2</v>
      </c>
      <c r="X7" s="81">
        <f>IF(Q7=0,"-",W7/Q7)</f>
        <v>0.33333333333333</v>
      </c>
      <c r="Y7" s="186">
        <v>81000</v>
      </c>
      <c r="Z7" s="187">
        <f>IFERROR(Y7/Q7,"-")</f>
        <v>13500</v>
      </c>
      <c r="AA7" s="187">
        <f>IFERROR(Y7/W7,"-")</f>
        <v>40500</v>
      </c>
      <c r="AB7" s="181"/>
      <c r="AC7" s="85"/>
      <c r="AD7" s="78"/>
      <c r="AE7" s="94">
        <v>1</v>
      </c>
      <c r="AF7" s="95">
        <f>IF(Q7=0,"",IF(AE7=0,"",(AE7/Q7)))</f>
        <v>0.16666666666667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0.16666666666667</v>
      </c>
      <c r="BH7" s="112">
        <v>1</v>
      </c>
      <c r="BI7" s="114">
        <f>IFERROR(BH7/BF7,"-")</f>
        <v>1</v>
      </c>
      <c r="BJ7" s="115">
        <v>3000</v>
      </c>
      <c r="BK7" s="116">
        <f>IFERROR(BJ7/BF7,"-")</f>
        <v>3000</v>
      </c>
      <c r="BL7" s="117">
        <v>1</v>
      </c>
      <c r="BM7" s="117"/>
      <c r="BN7" s="117"/>
      <c r="BO7" s="119">
        <v>2</v>
      </c>
      <c r="BP7" s="120">
        <f>IF(Q7=0,"",IF(BO7=0,"",(BO7/Q7)))</f>
        <v>0.33333333333333</v>
      </c>
      <c r="BQ7" s="121">
        <v>1</v>
      </c>
      <c r="BR7" s="122">
        <f>IFERROR(BQ7/BO7,"-")</f>
        <v>0.5</v>
      </c>
      <c r="BS7" s="123">
        <v>78000</v>
      </c>
      <c r="BT7" s="124">
        <f>IFERROR(BS7/BO7,"-")</f>
        <v>39000</v>
      </c>
      <c r="BU7" s="125"/>
      <c r="BV7" s="125"/>
      <c r="BW7" s="125">
        <v>1</v>
      </c>
      <c r="BX7" s="126">
        <v>2</v>
      </c>
      <c r="BY7" s="127">
        <f>IF(Q7=0,"",IF(BX7=0,"",(BX7/Q7)))</f>
        <v>0.33333333333333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81000</v>
      </c>
      <c r="CR7" s="141">
        <v>78000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1" t="s">
        <v>69</v>
      </c>
      <c r="K8" s="181"/>
      <c r="L8" s="80">
        <v>0</v>
      </c>
      <c r="M8" s="80">
        <v>0</v>
      </c>
      <c r="N8" s="80">
        <v>35</v>
      </c>
      <c r="O8" s="91">
        <v>1</v>
      </c>
      <c r="P8" s="92">
        <v>0</v>
      </c>
      <c r="Q8" s="93">
        <f>O8+P8</f>
        <v>1</v>
      </c>
      <c r="R8" s="81">
        <f>IFERROR(Q8/N8,"-")</f>
        <v>0.028571428571429</v>
      </c>
      <c r="S8" s="80">
        <v>1</v>
      </c>
      <c r="T8" s="80">
        <v>0</v>
      </c>
      <c r="U8" s="81">
        <f>IFERROR(T8/(Q8),"-")</f>
        <v>0</v>
      </c>
      <c r="V8" s="82"/>
      <c r="W8" s="83">
        <v>1</v>
      </c>
      <c r="X8" s="81">
        <f>IF(Q8=0,"-",W8/Q8)</f>
        <v>1</v>
      </c>
      <c r="Y8" s="186">
        <v>59000</v>
      </c>
      <c r="Z8" s="187">
        <f>IFERROR(Y8/Q8,"-")</f>
        <v>59000</v>
      </c>
      <c r="AA8" s="187">
        <f>IFERROR(Y8/W8,"-")</f>
        <v>59000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>
        <v>1</v>
      </c>
      <c r="BR8" s="122">
        <f>IFERROR(BQ8/BO8,"-")</f>
        <v>1</v>
      </c>
      <c r="BS8" s="123">
        <v>59000</v>
      </c>
      <c r="BT8" s="124">
        <f>IFERROR(BS8/BO8,"-")</f>
        <v>59000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59000</v>
      </c>
      <c r="CR8" s="141">
        <v>59000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70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71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25</v>
      </c>
      <c r="O9" s="91">
        <v>2</v>
      </c>
      <c r="P9" s="92">
        <v>0</v>
      </c>
      <c r="Q9" s="93">
        <f>O9+P9</f>
        <v>2</v>
      </c>
      <c r="R9" s="81">
        <f>IFERROR(Q9/N9,"-")</f>
        <v>0.08</v>
      </c>
      <c r="S9" s="80">
        <v>1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0.5</v>
      </c>
      <c r="Y9" s="186">
        <v>123000</v>
      </c>
      <c r="Z9" s="187">
        <f>IFERROR(Y9/Q9,"-")</f>
        <v>61500</v>
      </c>
      <c r="AA9" s="187">
        <f>IFERROR(Y9/W9,"-")</f>
        <v>123000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0.5</v>
      </c>
      <c r="BQ9" s="121">
        <v>1</v>
      </c>
      <c r="BR9" s="122">
        <f>IFERROR(BQ9/BO9,"-")</f>
        <v>1</v>
      </c>
      <c r="BS9" s="123">
        <v>123000</v>
      </c>
      <c r="BT9" s="124">
        <f>IFERROR(BS9/BO9,"-")</f>
        <v>123000</v>
      </c>
      <c r="BU9" s="125"/>
      <c r="BV9" s="125"/>
      <c r="BW9" s="125">
        <v>1</v>
      </c>
      <c r="BX9" s="126">
        <v>1</v>
      </c>
      <c r="BY9" s="127">
        <f>IF(Q9=0,"",IF(BX9=0,"",(BX9/Q9)))</f>
        <v>0.5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123000</v>
      </c>
      <c r="CR9" s="141">
        <v>123000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73</v>
      </c>
      <c r="G10" s="189" t="s">
        <v>74</v>
      </c>
      <c r="H10" s="89" t="s">
        <v>75</v>
      </c>
      <c r="I10" s="89"/>
      <c r="J10" s="89"/>
      <c r="K10" s="181"/>
      <c r="L10" s="80">
        <v>0</v>
      </c>
      <c r="M10" s="80">
        <v>0</v>
      </c>
      <c r="N10" s="80">
        <v>44</v>
      </c>
      <c r="O10" s="91">
        <v>34</v>
      </c>
      <c r="P10" s="92">
        <v>0</v>
      </c>
      <c r="Q10" s="93">
        <f>O10+P10</f>
        <v>34</v>
      </c>
      <c r="R10" s="81">
        <f>IFERROR(Q10/N10,"-")</f>
        <v>0.77272727272727</v>
      </c>
      <c r="S10" s="80">
        <v>1</v>
      </c>
      <c r="T10" s="80">
        <v>1</v>
      </c>
      <c r="U10" s="81">
        <f>IFERROR(T10/(Q10),"-")</f>
        <v>0.029411764705882</v>
      </c>
      <c r="V10" s="82"/>
      <c r="W10" s="83">
        <v>3</v>
      </c>
      <c r="X10" s="81">
        <f>IF(Q10=0,"-",W10/Q10)</f>
        <v>0.088235294117647</v>
      </c>
      <c r="Y10" s="186">
        <v>39000</v>
      </c>
      <c r="Z10" s="187">
        <f>IFERROR(Y10/Q10,"-")</f>
        <v>1147.0588235294</v>
      </c>
      <c r="AA10" s="187">
        <f>IFERROR(Y10/W10,"-")</f>
        <v>13000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2</v>
      </c>
      <c r="AX10" s="107">
        <f>IF(Q10=0,"",IF(AW10=0,"",(AW10/Q10)))</f>
        <v>0.058823529411765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0.088235294117647</v>
      </c>
      <c r="BH10" s="112">
        <v>1</v>
      </c>
      <c r="BI10" s="114">
        <f>IFERROR(BH10/BF10,"-")</f>
        <v>0.33333333333333</v>
      </c>
      <c r="BJ10" s="115">
        <v>3000</v>
      </c>
      <c r="BK10" s="116">
        <f>IFERROR(BJ10/BF10,"-")</f>
        <v>1000</v>
      </c>
      <c r="BL10" s="117">
        <v>1</v>
      </c>
      <c r="BM10" s="117"/>
      <c r="BN10" s="117"/>
      <c r="BO10" s="119">
        <v>12</v>
      </c>
      <c r="BP10" s="120">
        <f>IF(Q10=0,"",IF(BO10=0,"",(BO10/Q10)))</f>
        <v>0.35294117647059</v>
      </c>
      <c r="BQ10" s="121">
        <v>4</v>
      </c>
      <c r="BR10" s="122">
        <f>IFERROR(BQ10/BO10,"-")</f>
        <v>0.33333333333333</v>
      </c>
      <c r="BS10" s="123">
        <v>975000</v>
      </c>
      <c r="BT10" s="124">
        <f>IFERROR(BS10/BO10,"-")</f>
        <v>81250</v>
      </c>
      <c r="BU10" s="125">
        <v>1</v>
      </c>
      <c r="BV10" s="125">
        <v>1</v>
      </c>
      <c r="BW10" s="125">
        <v>2</v>
      </c>
      <c r="BX10" s="126">
        <v>15</v>
      </c>
      <c r="BY10" s="127">
        <f>IF(Q10=0,"",IF(BX10=0,"",(BX10/Q10)))</f>
        <v>0.44117647058824</v>
      </c>
      <c r="BZ10" s="128">
        <v>3</v>
      </c>
      <c r="CA10" s="129">
        <f>IFERROR(BZ10/BX10,"-")</f>
        <v>0.2</v>
      </c>
      <c r="CB10" s="130">
        <v>391000</v>
      </c>
      <c r="CC10" s="131">
        <f>IFERROR(CB10/BX10,"-")</f>
        <v>26066.666666667</v>
      </c>
      <c r="CD10" s="132">
        <v>1</v>
      </c>
      <c r="CE10" s="132">
        <v>1</v>
      </c>
      <c r="CF10" s="132">
        <v>1</v>
      </c>
      <c r="CG10" s="133">
        <v>2</v>
      </c>
      <c r="CH10" s="134">
        <f>IF(Q10=0,"",IF(CG10=0,"",(CG10/Q10)))</f>
        <v>0.058823529411765</v>
      </c>
      <c r="CI10" s="135">
        <v>1</v>
      </c>
      <c r="CJ10" s="136">
        <f>IFERROR(CI10/CG10,"-")</f>
        <v>0.5</v>
      </c>
      <c r="CK10" s="137">
        <v>623000</v>
      </c>
      <c r="CL10" s="138">
        <f>IFERROR(CK10/CG10,"-")</f>
        <v>311500</v>
      </c>
      <c r="CM10" s="139"/>
      <c r="CN10" s="139"/>
      <c r="CO10" s="139">
        <v>1</v>
      </c>
      <c r="CP10" s="140">
        <v>3</v>
      </c>
      <c r="CQ10" s="141">
        <v>39000</v>
      </c>
      <c r="CR10" s="141">
        <v>941000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1.2038461538462</v>
      </c>
      <c r="B11" s="189" t="s">
        <v>76</v>
      </c>
      <c r="C11" s="189" t="s">
        <v>58</v>
      </c>
      <c r="D11" s="189"/>
      <c r="E11" s="189" t="s">
        <v>77</v>
      </c>
      <c r="F11" s="189" t="s">
        <v>60</v>
      </c>
      <c r="G11" s="189" t="s">
        <v>61</v>
      </c>
      <c r="H11" s="89" t="s">
        <v>78</v>
      </c>
      <c r="I11" s="89" t="s">
        <v>79</v>
      </c>
      <c r="J11" s="191" t="s">
        <v>69</v>
      </c>
      <c r="K11" s="181">
        <v>520000</v>
      </c>
      <c r="L11" s="80">
        <v>0</v>
      </c>
      <c r="M11" s="80">
        <v>0</v>
      </c>
      <c r="N11" s="80">
        <v>68</v>
      </c>
      <c r="O11" s="91">
        <v>5</v>
      </c>
      <c r="P11" s="92">
        <v>0</v>
      </c>
      <c r="Q11" s="93">
        <f>O11+P11</f>
        <v>5</v>
      </c>
      <c r="R11" s="81">
        <f>IFERROR(Q11/N11,"-")</f>
        <v>0.073529411764706</v>
      </c>
      <c r="S11" s="80">
        <v>1</v>
      </c>
      <c r="T11" s="80">
        <v>1</v>
      </c>
      <c r="U11" s="81">
        <f>IFERROR(T11/(Q11),"-")</f>
        <v>0.2</v>
      </c>
      <c r="V11" s="82">
        <f>IFERROR(K11/SUM(Q11:Q18),"-")</f>
        <v>7761.1940298507</v>
      </c>
      <c r="W11" s="83">
        <v>2</v>
      </c>
      <c r="X11" s="81">
        <f>IF(Q11=0,"-",W11/Q11)</f>
        <v>0.4</v>
      </c>
      <c r="Y11" s="186">
        <v>103000</v>
      </c>
      <c r="Z11" s="187">
        <f>IFERROR(Y11/Q11,"-")</f>
        <v>20600</v>
      </c>
      <c r="AA11" s="187">
        <f>IFERROR(Y11/W11,"-")</f>
        <v>51500</v>
      </c>
      <c r="AB11" s="181">
        <f>SUM(Y11:Y18)-SUM(K11:K18)</f>
        <v>106000</v>
      </c>
      <c r="AC11" s="85">
        <f>SUM(Y11:Y18)/SUM(K11:K18)</f>
        <v>1.2038461538462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0.4</v>
      </c>
      <c r="BQ11" s="121">
        <v>1</v>
      </c>
      <c r="BR11" s="122">
        <f>IFERROR(BQ11/BO11,"-")</f>
        <v>0.5</v>
      </c>
      <c r="BS11" s="123">
        <v>53000</v>
      </c>
      <c r="BT11" s="124">
        <f>IFERROR(BS11/BO11,"-")</f>
        <v>26500</v>
      </c>
      <c r="BU11" s="125"/>
      <c r="BV11" s="125"/>
      <c r="BW11" s="125">
        <v>1</v>
      </c>
      <c r="BX11" s="126">
        <v>2</v>
      </c>
      <c r="BY11" s="127">
        <f>IF(Q11=0,"",IF(BX11=0,"",(BX11/Q11)))</f>
        <v>0.4</v>
      </c>
      <c r="BZ11" s="128">
        <v>1</v>
      </c>
      <c r="CA11" s="129">
        <f>IFERROR(BZ11/BX11,"-")</f>
        <v>0.5</v>
      </c>
      <c r="CB11" s="130">
        <v>337000</v>
      </c>
      <c r="CC11" s="131">
        <f>IFERROR(CB11/BX11,"-")</f>
        <v>168500</v>
      </c>
      <c r="CD11" s="132"/>
      <c r="CE11" s="132"/>
      <c r="CF11" s="132">
        <v>1</v>
      </c>
      <c r="CG11" s="133">
        <v>1</v>
      </c>
      <c r="CH11" s="134">
        <f>IF(Q11=0,"",IF(CG11=0,"",(CG11/Q11)))</f>
        <v>0.2</v>
      </c>
      <c r="CI11" s="135">
        <v>1</v>
      </c>
      <c r="CJ11" s="136">
        <f>IFERROR(CI11/CG11,"-")</f>
        <v>1</v>
      </c>
      <c r="CK11" s="137">
        <v>50000</v>
      </c>
      <c r="CL11" s="138">
        <f>IFERROR(CK11/CG11,"-")</f>
        <v>50000</v>
      </c>
      <c r="CM11" s="139"/>
      <c r="CN11" s="139"/>
      <c r="CO11" s="139">
        <v>1</v>
      </c>
      <c r="CP11" s="140">
        <v>2</v>
      </c>
      <c r="CQ11" s="141">
        <v>103000</v>
      </c>
      <c r="CR11" s="141">
        <v>337000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80</v>
      </c>
      <c r="C12" s="189" t="s">
        <v>58</v>
      </c>
      <c r="D12" s="189"/>
      <c r="E12" s="189" t="s">
        <v>77</v>
      </c>
      <c r="F12" s="189" t="s">
        <v>60</v>
      </c>
      <c r="G12" s="189" t="s">
        <v>74</v>
      </c>
      <c r="H12" s="89"/>
      <c r="I12" s="89"/>
      <c r="J12" s="89"/>
      <c r="K12" s="181"/>
      <c r="L12" s="80">
        <v>0</v>
      </c>
      <c r="M12" s="80">
        <v>0</v>
      </c>
      <c r="N12" s="80">
        <v>21</v>
      </c>
      <c r="O12" s="91">
        <v>15</v>
      </c>
      <c r="P12" s="92">
        <v>0</v>
      </c>
      <c r="Q12" s="93">
        <f>O12+P12</f>
        <v>15</v>
      </c>
      <c r="R12" s="81">
        <f>IFERROR(Q12/N12,"-")</f>
        <v>0.71428571428571</v>
      </c>
      <c r="S12" s="80">
        <v>2</v>
      </c>
      <c r="T12" s="80">
        <v>1</v>
      </c>
      <c r="U12" s="81">
        <f>IFERROR(T12/(Q12),"-")</f>
        <v>0.066666666666667</v>
      </c>
      <c r="V12" s="82"/>
      <c r="W12" s="83">
        <v>1</v>
      </c>
      <c r="X12" s="81">
        <f>IF(Q12=0,"-",W12/Q12)</f>
        <v>0.066666666666667</v>
      </c>
      <c r="Y12" s="186">
        <v>233000</v>
      </c>
      <c r="Z12" s="187">
        <f>IFERROR(Y12/Q12,"-")</f>
        <v>15533.333333333</v>
      </c>
      <c r="AA12" s="187">
        <f>IFERROR(Y12/W12,"-")</f>
        <v>233000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0.066666666666667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0.33333333333333</v>
      </c>
      <c r="BQ12" s="121">
        <v>2</v>
      </c>
      <c r="BR12" s="122">
        <f>IFERROR(BQ12/BO12,"-")</f>
        <v>0.4</v>
      </c>
      <c r="BS12" s="123">
        <v>213000</v>
      </c>
      <c r="BT12" s="124">
        <f>IFERROR(BS12/BO12,"-")</f>
        <v>42600</v>
      </c>
      <c r="BU12" s="125">
        <v>1</v>
      </c>
      <c r="BV12" s="125"/>
      <c r="BW12" s="125">
        <v>1</v>
      </c>
      <c r="BX12" s="126">
        <v>5</v>
      </c>
      <c r="BY12" s="127">
        <f>IF(Q12=0,"",IF(BX12=0,"",(BX12/Q12)))</f>
        <v>0.33333333333333</v>
      </c>
      <c r="BZ12" s="128">
        <v>1</v>
      </c>
      <c r="CA12" s="129">
        <f>IFERROR(BZ12/BX12,"-")</f>
        <v>0.2</v>
      </c>
      <c r="CB12" s="130">
        <v>81000</v>
      </c>
      <c r="CC12" s="131">
        <f>IFERROR(CB12/BX12,"-")</f>
        <v>16200</v>
      </c>
      <c r="CD12" s="132"/>
      <c r="CE12" s="132"/>
      <c r="CF12" s="132">
        <v>1</v>
      </c>
      <c r="CG12" s="133">
        <v>4</v>
      </c>
      <c r="CH12" s="134">
        <f>IF(Q12=0,"",IF(CG12=0,"",(CG12/Q12)))</f>
        <v>0.26666666666667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233000</v>
      </c>
      <c r="CR12" s="141">
        <v>210000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83</v>
      </c>
      <c r="G13" s="189" t="s">
        <v>84</v>
      </c>
      <c r="H13" s="89" t="s">
        <v>78</v>
      </c>
      <c r="I13" s="89" t="s">
        <v>79</v>
      </c>
      <c r="J13" s="89" t="s">
        <v>85</v>
      </c>
      <c r="K13" s="181"/>
      <c r="L13" s="80">
        <v>0</v>
      </c>
      <c r="M13" s="80">
        <v>0</v>
      </c>
      <c r="N13" s="80">
        <v>58</v>
      </c>
      <c r="O13" s="91">
        <v>4</v>
      </c>
      <c r="P13" s="92">
        <v>0</v>
      </c>
      <c r="Q13" s="93">
        <f>O13+P13</f>
        <v>4</v>
      </c>
      <c r="R13" s="81">
        <f>IFERROR(Q13/N13,"-")</f>
        <v>0.068965517241379</v>
      </c>
      <c r="S13" s="80">
        <v>0</v>
      </c>
      <c r="T13" s="80">
        <v>2</v>
      </c>
      <c r="U13" s="81">
        <f>IFERROR(T13/(Q13),"-")</f>
        <v>0.5</v>
      </c>
      <c r="V13" s="82"/>
      <c r="W13" s="83">
        <v>0</v>
      </c>
      <c r="X13" s="81">
        <f>IF(Q13=0,"-",W13/Q13)</f>
        <v>0</v>
      </c>
      <c r="Y13" s="186">
        <v>33000</v>
      </c>
      <c r="Z13" s="187">
        <f>IFERROR(Y13/Q13,"-")</f>
        <v>8250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>
        <v>3</v>
      </c>
      <c r="BY13" s="127">
        <f>IF(Q13=0,"",IF(BX13=0,"",(BX13/Q13)))</f>
        <v>0.75</v>
      </c>
      <c r="BZ13" s="128">
        <v>2</v>
      </c>
      <c r="CA13" s="129">
        <f>IFERROR(BZ13/BX13,"-")</f>
        <v>0.66666666666667</v>
      </c>
      <c r="CB13" s="130">
        <v>141000</v>
      </c>
      <c r="CC13" s="131">
        <f>IFERROR(CB13/BX13,"-")</f>
        <v>47000</v>
      </c>
      <c r="CD13" s="132">
        <v>1</v>
      </c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33000</v>
      </c>
      <c r="CR13" s="141">
        <v>138000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86</v>
      </c>
      <c r="C14" s="189" t="s">
        <v>58</v>
      </c>
      <c r="D14" s="189"/>
      <c r="E14" s="189" t="s">
        <v>82</v>
      </c>
      <c r="F14" s="189" t="s">
        <v>83</v>
      </c>
      <c r="G14" s="189" t="s">
        <v>74</v>
      </c>
      <c r="H14" s="89"/>
      <c r="I14" s="89"/>
      <c r="J14" s="89"/>
      <c r="K14" s="181"/>
      <c r="L14" s="80">
        <v>0</v>
      </c>
      <c r="M14" s="80">
        <v>0</v>
      </c>
      <c r="N14" s="80">
        <v>17</v>
      </c>
      <c r="O14" s="91">
        <v>7</v>
      </c>
      <c r="P14" s="92">
        <v>0</v>
      </c>
      <c r="Q14" s="93">
        <f>O14+P14</f>
        <v>7</v>
      </c>
      <c r="R14" s="81">
        <f>IFERROR(Q14/N14,"-")</f>
        <v>0.41176470588235</v>
      </c>
      <c r="S14" s="80">
        <v>0</v>
      </c>
      <c r="T14" s="80">
        <v>1</v>
      </c>
      <c r="U14" s="81">
        <f>IFERROR(T14/(Q14),"-")</f>
        <v>0.14285714285714</v>
      </c>
      <c r="V14" s="82"/>
      <c r="W14" s="83">
        <v>2</v>
      </c>
      <c r="X14" s="81">
        <f>IF(Q14=0,"-",W14/Q14)</f>
        <v>0.28571428571429</v>
      </c>
      <c r="Y14" s="186">
        <v>19000</v>
      </c>
      <c r="Z14" s="187">
        <f>IFERROR(Y14/Q14,"-")</f>
        <v>2714.2857142857</v>
      </c>
      <c r="AA14" s="187">
        <f>IFERROR(Y14/W14,"-")</f>
        <v>9500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0.28571428571429</v>
      </c>
      <c r="BQ14" s="121">
        <v>1</v>
      </c>
      <c r="BR14" s="122">
        <f>IFERROR(BQ14/BO14,"-")</f>
        <v>0.5</v>
      </c>
      <c r="BS14" s="123">
        <v>11000</v>
      </c>
      <c r="BT14" s="124">
        <f>IFERROR(BS14/BO14,"-")</f>
        <v>5500</v>
      </c>
      <c r="BU14" s="125"/>
      <c r="BV14" s="125"/>
      <c r="BW14" s="125">
        <v>1</v>
      </c>
      <c r="BX14" s="126">
        <v>5</v>
      </c>
      <c r="BY14" s="127">
        <f>IF(Q14=0,"",IF(BX14=0,"",(BX14/Q14)))</f>
        <v>0.71428571428571</v>
      </c>
      <c r="BZ14" s="128">
        <v>3</v>
      </c>
      <c r="CA14" s="129">
        <f>IFERROR(BZ14/BX14,"-")</f>
        <v>0.6</v>
      </c>
      <c r="CB14" s="130">
        <v>266000</v>
      </c>
      <c r="CC14" s="131">
        <f>IFERROR(CB14/BX14,"-")</f>
        <v>53200</v>
      </c>
      <c r="CD14" s="132"/>
      <c r="CE14" s="132">
        <v>2</v>
      </c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19000</v>
      </c>
      <c r="CR14" s="141">
        <v>250000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89</v>
      </c>
      <c r="G15" s="189" t="s">
        <v>61</v>
      </c>
      <c r="H15" s="89" t="s">
        <v>78</v>
      </c>
      <c r="I15" s="89" t="s">
        <v>79</v>
      </c>
      <c r="J15" s="89" t="s">
        <v>90</v>
      </c>
      <c r="K15" s="181"/>
      <c r="L15" s="80">
        <v>0</v>
      </c>
      <c r="M15" s="80">
        <v>0</v>
      </c>
      <c r="N15" s="80">
        <v>20</v>
      </c>
      <c r="O15" s="91">
        <v>4</v>
      </c>
      <c r="P15" s="92">
        <v>0</v>
      </c>
      <c r="Q15" s="93">
        <f>O15+P15</f>
        <v>4</v>
      </c>
      <c r="R15" s="81">
        <f>IFERROR(Q15/N15,"-")</f>
        <v>0.2</v>
      </c>
      <c r="S15" s="80">
        <v>0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0.25</v>
      </c>
      <c r="Y15" s="186">
        <v>3000</v>
      </c>
      <c r="Z15" s="187">
        <f>IFERROR(Y15/Q15,"-")</f>
        <v>750</v>
      </c>
      <c r="AA15" s="187">
        <f>IFERROR(Y15/W15,"-")</f>
        <v>3000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0.5</v>
      </c>
      <c r="BQ15" s="121">
        <v>1</v>
      </c>
      <c r="BR15" s="122">
        <f>IFERROR(BQ15/BO15,"-")</f>
        <v>0.5</v>
      </c>
      <c r="BS15" s="123">
        <v>3000</v>
      </c>
      <c r="BT15" s="124">
        <f>IFERROR(BS15/BO15,"-")</f>
        <v>1500</v>
      </c>
      <c r="BU15" s="125">
        <v>1</v>
      </c>
      <c r="BV15" s="125"/>
      <c r="BW15" s="125"/>
      <c r="BX15" s="126">
        <v>1</v>
      </c>
      <c r="BY15" s="127">
        <f>IF(Q15=0,"",IF(BX15=0,"",(BX15/Q15)))</f>
        <v>0.25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3000</v>
      </c>
      <c r="CR15" s="141">
        <v>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91</v>
      </c>
      <c r="C16" s="189" t="s">
        <v>58</v>
      </c>
      <c r="D16" s="189"/>
      <c r="E16" s="189" t="s">
        <v>88</v>
      </c>
      <c r="F16" s="189" t="s">
        <v>89</v>
      </c>
      <c r="G16" s="189" t="s">
        <v>74</v>
      </c>
      <c r="H16" s="89"/>
      <c r="I16" s="89"/>
      <c r="J16" s="89"/>
      <c r="K16" s="181"/>
      <c r="L16" s="80">
        <v>0</v>
      </c>
      <c r="M16" s="80">
        <v>0</v>
      </c>
      <c r="N16" s="80">
        <v>22</v>
      </c>
      <c r="O16" s="91">
        <v>14</v>
      </c>
      <c r="P16" s="92">
        <v>0</v>
      </c>
      <c r="Q16" s="93">
        <f>O16+P16</f>
        <v>14</v>
      </c>
      <c r="R16" s="81">
        <f>IFERROR(Q16/N16,"-")</f>
        <v>0.63636363636364</v>
      </c>
      <c r="S16" s="80">
        <v>2</v>
      </c>
      <c r="T16" s="80">
        <v>1</v>
      </c>
      <c r="U16" s="81">
        <f>IFERROR(T16/(Q16),"-")</f>
        <v>0.071428571428571</v>
      </c>
      <c r="V16" s="82"/>
      <c r="W16" s="83">
        <v>4</v>
      </c>
      <c r="X16" s="81">
        <f>IF(Q16=0,"-",W16/Q16)</f>
        <v>0.28571428571429</v>
      </c>
      <c r="Y16" s="186">
        <v>232000</v>
      </c>
      <c r="Z16" s="187">
        <f>IFERROR(Y16/Q16,"-")</f>
        <v>16571.428571429</v>
      </c>
      <c r="AA16" s="187">
        <f>IFERROR(Y16/W16,"-")</f>
        <v>58000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0.14285714285714</v>
      </c>
      <c r="BH16" s="112">
        <v>1</v>
      </c>
      <c r="BI16" s="114">
        <f>IFERROR(BH16/BF16,"-")</f>
        <v>0.5</v>
      </c>
      <c r="BJ16" s="115">
        <v>6000</v>
      </c>
      <c r="BK16" s="116">
        <f>IFERROR(BJ16/BF16,"-")</f>
        <v>3000</v>
      </c>
      <c r="BL16" s="117"/>
      <c r="BM16" s="117">
        <v>1</v>
      </c>
      <c r="BN16" s="117"/>
      <c r="BO16" s="119">
        <v>6</v>
      </c>
      <c r="BP16" s="120">
        <f>IF(Q16=0,"",IF(BO16=0,"",(BO16/Q16)))</f>
        <v>0.42857142857143</v>
      </c>
      <c r="BQ16" s="121">
        <v>2</v>
      </c>
      <c r="BR16" s="122">
        <f>IFERROR(BQ16/BO16,"-")</f>
        <v>0.33333333333333</v>
      </c>
      <c r="BS16" s="123">
        <v>488000</v>
      </c>
      <c r="BT16" s="124">
        <f>IFERROR(BS16/BO16,"-")</f>
        <v>81333.333333333</v>
      </c>
      <c r="BU16" s="125"/>
      <c r="BV16" s="125"/>
      <c r="BW16" s="125">
        <v>2</v>
      </c>
      <c r="BX16" s="126">
        <v>5</v>
      </c>
      <c r="BY16" s="127">
        <f>IF(Q16=0,"",IF(BX16=0,"",(BX16/Q16)))</f>
        <v>0.35714285714286</v>
      </c>
      <c r="BZ16" s="128">
        <v>2</v>
      </c>
      <c r="CA16" s="129">
        <f>IFERROR(BZ16/BX16,"-")</f>
        <v>0.4</v>
      </c>
      <c r="CB16" s="130">
        <v>150000</v>
      </c>
      <c r="CC16" s="131">
        <f>IFERROR(CB16/BX16,"-")</f>
        <v>30000</v>
      </c>
      <c r="CD16" s="132">
        <v>1</v>
      </c>
      <c r="CE16" s="132"/>
      <c r="CF16" s="132">
        <v>1</v>
      </c>
      <c r="CG16" s="133">
        <v>1</v>
      </c>
      <c r="CH16" s="134">
        <f>IF(Q16=0,"",IF(CG16=0,"",(CG16/Q16)))</f>
        <v>0.071428571428571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4</v>
      </c>
      <c r="CQ16" s="141">
        <v>232000</v>
      </c>
      <c r="CR16" s="141">
        <v>476000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92</v>
      </c>
      <c r="C17" s="189" t="s">
        <v>58</v>
      </c>
      <c r="D17" s="189"/>
      <c r="E17" s="189" t="s">
        <v>93</v>
      </c>
      <c r="F17" s="189" t="s">
        <v>94</v>
      </c>
      <c r="G17" s="189" t="s">
        <v>84</v>
      </c>
      <c r="H17" s="89" t="s">
        <v>78</v>
      </c>
      <c r="I17" s="89" t="s">
        <v>79</v>
      </c>
      <c r="J17" s="89"/>
      <c r="K17" s="181"/>
      <c r="L17" s="80">
        <v>0</v>
      </c>
      <c r="M17" s="80">
        <v>0</v>
      </c>
      <c r="N17" s="80">
        <v>49</v>
      </c>
      <c r="O17" s="91">
        <v>6</v>
      </c>
      <c r="P17" s="92">
        <v>0</v>
      </c>
      <c r="Q17" s="93">
        <f>O17+P17</f>
        <v>6</v>
      </c>
      <c r="R17" s="81">
        <f>IFERROR(Q17/N17,"-")</f>
        <v>0.12244897959184</v>
      </c>
      <c r="S17" s="80">
        <v>0</v>
      </c>
      <c r="T17" s="80">
        <v>2</v>
      </c>
      <c r="U17" s="81">
        <f>IFERROR(T17/(Q17),"-")</f>
        <v>0.33333333333333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0.16666666666667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0.16666666666667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4</v>
      </c>
      <c r="BP17" s="120">
        <f>IF(Q17=0,"",IF(BO17=0,"",(BO17/Q17)))</f>
        <v>0.66666666666667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93</v>
      </c>
      <c r="F18" s="189" t="s">
        <v>94</v>
      </c>
      <c r="G18" s="189" t="s">
        <v>74</v>
      </c>
      <c r="H18" s="89"/>
      <c r="I18" s="89"/>
      <c r="J18" s="89"/>
      <c r="K18" s="181"/>
      <c r="L18" s="80">
        <v>0</v>
      </c>
      <c r="M18" s="80">
        <v>0</v>
      </c>
      <c r="N18" s="80">
        <v>14</v>
      </c>
      <c r="O18" s="91">
        <v>12</v>
      </c>
      <c r="P18" s="92">
        <v>0</v>
      </c>
      <c r="Q18" s="93">
        <f>O18+P18</f>
        <v>12</v>
      </c>
      <c r="R18" s="81">
        <f>IFERROR(Q18/N18,"-")</f>
        <v>0.85714285714286</v>
      </c>
      <c r="S18" s="80">
        <v>0</v>
      </c>
      <c r="T18" s="80">
        <v>1</v>
      </c>
      <c r="U18" s="81">
        <f>IFERROR(T18/(Q18),"-")</f>
        <v>0.083333333333333</v>
      </c>
      <c r="V18" s="82"/>
      <c r="W18" s="83">
        <v>0</v>
      </c>
      <c r="X18" s="81">
        <f>IF(Q18=0,"-",W18/Q18)</f>
        <v>0</v>
      </c>
      <c r="Y18" s="186">
        <v>3000</v>
      </c>
      <c r="Z18" s="187">
        <f>IFERROR(Y18/Q18,"-")</f>
        <v>250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0.083333333333333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2</v>
      </c>
      <c r="AX18" s="107">
        <f>IF(Q18=0,"",IF(AW18=0,"",(AW18/Q18)))</f>
        <v>0.16666666666667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</v>
      </c>
      <c r="BG18" s="113">
        <f>IF(Q18=0,"",IF(BF18=0,"",(BF18/Q18)))</f>
        <v>0.083333333333333</v>
      </c>
      <c r="BH18" s="112">
        <v>1</v>
      </c>
      <c r="BI18" s="114">
        <f>IFERROR(BH18/BF18,"-")</f>
        <v>1</v>
      </c>
      <c r="BJ18" s="115">
        <v>48000</v>
      </c>
      <c r="BK18" s="116">
        <f>IFERROR(BJ18/BF18,"-")</f>
        <v>48000</v>
      </c>
      <c r="BL18" s="117"/>
      <c r="BM18" s="117"/>
      <c r="BN18" s="117">
        <v>1</v>
      </c>
      <c r="BO18" s="119">
        <v>1</v>
      </c>
      <c r="BP18" s="120">
        <f>IF(Q18=0,"",IF(BO18=0,"",(BO18/Q18)))</f>
        <v>0.083333333333333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7</v>
      </c>
      <c r="BY18" s="127">
        <f>IF(Q18=0,"",IF(BX18=0,"",(BX18/Q18)))</f>
        <v>0.58333333333333</v>
      </c>
      <c r="BZ18" s="128">
        <v>4</v>
      </c>
      <c r="CA18" s="129">
        <f>IFERROR(BZ18/BX18,"-")</f>
        <v>0.57142857142857</v>
      </c>
      <c r="CB18" s="130">
        <v>123000</v>
      </c>
      <c r="CC18" s="131">
        <f>IFERROR(CB18/BX18,"-")</f>
        <v>17571.428571429</v>
      </c>
      <c r="CD18" s="132">
        <v>3</v>
      </c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3000</v>
      </c>
      <c r="CR18" s="141">
        <v>115000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>
        <f>AC19</f>
        <v>1.96</v>
      </c>
      <c r="B19" s="189" t="s">
        <v>96</v>
      </c>
      <c r="C19" s="189" t="s">
        <v>58</v>
      </c>
      <c r="D19" s="189"/>
      <c r="E19" s="189" t="s">
        <v>97</v>
      </c>
      <c r="F19" s="189" t="s">
        <v>98</v>
      </c>
      <c r="G19" s="189" t="s">
        <v>61</v>
      </c>
      <c r="H19" s="89" t="s">
        <v>99</v>
      </c>
      <c r="I19" s="89" t="s">
        <v>100</v>
      </c>
      <c r="J19" s="89" t="s">
        <v>101</v>
      </c>
      <c r="K19" s="181">
        <v>500000</v>
      </c>
      <c r="L19" s="80">
        <v>0</v>
      </c>
      <c r="M19" s="80">
        <v>0</v>
      </c>
      <c r="N19" s="80">
        <v>44</v>
      </c>
      <c r="O19" s="91">
        <v>3</v>
      </c>
      <c r="P19" s="92">
        <v>0</v>
      </c>
      <c r="Q19" s="93">
        <f>O19+P19</f>
        <v>3</v>
      </c>
      <c r="R19" s="81">
        <f>IFERROR(Q19/N19,"-")</f>
        <v>0.068181818181818</v>
      </c>
      <c r="S19" s="80">
        <v>2</v>
      </c>
      <c r="T19" s="80">
        <v>1</v>
      </c>
      <c r="U19" s="81">
        <f>IFERROR(T19/(Q19),"-")</f>
        <v>0.33333333333333</v>
      </c>
      <c r="V19" s="82">
        <f>IFERROR(K19/SUM(Q19:Q26),"-")</f>
        <v>5882.3529411765</v>
      </c>
      <c r="W19" s="83">
        <v>2</v>
      </c>
      <c r="X19" s="81">
        <f>IF(Q19=0,"-",W19/Q19)</f>
        <v>0.66666666666667</v>
      </c>
      <c r="Y19" s="186">
        <v>101000</v>
      </c>
      <c r="Z19" s="187">
        <f>IFERROR(Y19/Q19,"-")</f>
        <v>33666.666666667</v>
      </c>
      <c r="AA19" s="187">
        <f>IFERROR(Y19/W19,"-")</f>
        <v>50500</v>
      </c>
      <c r="AB19" s="181">
        <f>SUM(Y19:Y26)-SUM(K19:K26)</f>
        <v>480000</v>
      </c>
      <c r="AC19" s="85">
        <f>SUM(Y19:Y26)/SUM(K19:K26)</f>
        <v>1.96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3000</v>
      </c>
      <c r="CC19" s="131">
        <f>IFERROR(CB19/BX19,"-")</f>
        <v>3000</v>
      </c>
      <c r="CD19" s="132">
        <v>1</v>
      </c>
      <c r="CE19" s="132"/>
      <c r="CF19" s="132"/>
      <c r="CG19" s="133">
        <v>1</v>
      </c>
      <c r="CH19" s="134">
        <f>IF(Q19=0,"",IF(CG19=0,"",(CG19/Q19)))</f>
        <v>0.33333333333333</v>
      </c>
      <c r="CI19" s="135">
        <v>1</v>
      </c>
      <c r="CJ19" s="136">
        <f>IFERROR(CI19/CG19,"-")</f>
        <v>1</v>
      </c>
      <c r="CK19" s="137">
        <v>98000</v>
      </c>
      <c r="CL19" s="138">
        <f>IFERROR(CK19/CG19,"-")</f>
        <v>98000</v>
      </c>
      <c r="CM19" s="139"/>
      <c r="CN19" s="139"/>
      <c r="CO19" s="139">
        <v>1</v>
      </c>
      <c r="CP19" s="140">
        <v>2</v>
      </c>
      <c r="CQ19" s="141">
        <v>101000</v>
      </c>
      <c r="CR19" s="141">
        <v>98000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102</v>
      </c>
      <c r="C20" s="189" t="s">
        <v>58</v>
      </c>
      <c r="D20" s="189"/>
      <c r="E20" s="189" t="s">
        <v>103</v>
      </c>
      <c r="F20" s="189" t="s">
        <v>104</v>
      </c>
      <c r="G20" s="189" t="s">
        <v>61</v>
      </c>
      <c r="H20" s="89"/>
      <c r="I20" s="89" t="s">
        <v>100</v>
      </c>
      <c r="J20" s="89" t="s">
        <v>105</v>
      </c>
      <c r="K20" s="181"/>
      <c r="L20" s="80">
        <v>0</v>
      </c>
      <c r="M20" s="80">
        <v>0</v>
      </c>
      <c r="N20" s="80">
        <v>46</v>
      </c>
      <c r="O20" s="91">
        <v>7</v>
      </c>
      <c r="P20" s="92">
        <v>0</v>
      </c>
      <c r="Q20" s="93">
        <f>O20+P20</f>
        <v>7</v>
      </c>
      <c r="R20" s="81">
        <f>IFERROR(Q20/N20,"-")</f>
        <v>0.15217391304348</v>
      </c>
      <c r="S20" s="80">
        <v>0</v>
      </c>
      <c r="T20" s="80">
        <v>1</v>
      </c>
      <c r="U20" s="81">
        <f>IFERROR(T20/(Q20),"-")</f>
        <v>0.14285714285714</v>
      </c>
      <c r="V20" s="82"/>
      <c r="W20" s="83">
        <v>1</v>
      </c>
      <c r="X20" s="81">
        <f>IF(Q20=0,"-",W20/Q20)</f>
        <v>0.14285714285714</v>
      </c>
      <c r="Y20" s="186">
        <v>17000</v>
      </c>
      <c r="Z20" s="187">
        <f>IFERROR(Y20/Q20,"-")</f>
        <v>2428.5714285714</v>
      </c>
      <c r="AA20" s="187">
        <f>IFERROR(Y20/W20,"-")</f>
        <v>17000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2</v>
      </c>
      <c r="AX20" s="107">
        <f>IF(Q20=0,"",IF(AW20=0,"",(AW20/Q20)))</f>
        <v>0.28571428571429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0.14285714285714</v>
      </c>
      <c r="BH20" s="112">
        <v>1</v>
      </c>
      <c r="BI20" s="114">
        <f>IFERROR(BH20/BF20,"-")</f>
        <v>1</v>
      </c>
      <c r="BJ20" s="115">
        <v>17000</v>
      </c>
      <c r="BK20" s="116">
        <f>IFERROR(BJ20/BF20,"-")</f>
        <v>17000</v>
      </c>
      <c r="BL20" s="117"/>
      <c r="BM20" s="117"/>
      <c r="BN20" s="117">
        <v>1</v>
      </c>
      <c r="BO20" s="119">
        <v>2</v>
      </c>
      <c r="BP20" s="120">
        <f>IF(Q20=0,"",IF(BO20=0,"",(BO20/Q20)))</f>
        <v>0.28571428571429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2</v>
      </c>
      <c r="BY20" s="127">
        <f>IF(Q20=0,"",IF(BX20=0,"",(BX20/Q20)))</f>
        <v>0.28571428571429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17000</v>
      </c>
      <c r="CR20" s="141">
        <v>17000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106</v>
      </c>
      <c r="C21" s="189" t="s">
        <v>58</v>
      </c>
      <c r="D21" s="189"/>
      <c r="E21" s="189" t="s">
        <v>107</v>
      </c>
      <c r="F21" s="189" t="s">
        <v>108</v>
      </c>
      <c r="G21" s="189" t="s">
        <v>61</v>
      </c>
      <c r="H21" s="89"/>
      <c r="I21" s="89" t="s">
        <v>100</v>
      </c>
      <c r="J21" s="89" t="s">
        <v>109</v>
      </c>
      <c r="K21" s="181"/>
      <c r="L21" s="80">
        <v>0</v>
      </c>
      <c r="M21" s="80">
        <v>0</v>
      </c>
      <c r="N21" s="80">
        <v>45</v>
      </c>
      <c r="O21" s="91">
        <v>7</v>
      </c>
      <c r="P21" s="92">
        <v>0</v>
      </c>
      <c r="Q21" s="93">
        <f>O21+P21</f>
        <v>7</v>
      </c>
      <c r="R21" s="81">
        <f>IFERROR(Q21/N21,"-")</f>
        <v>0.15555555555556</v>
      </c>
      <c r="S21" s="80">
        <v>0</v>
      </c>
      <c r="T21" s="80">
        <v>2</v>
      </c>
      <c r="U21" s="81">
        <f>IFERROR(T21/(Q21),"-")</f>
        <v>0.28571428571429</v>
      </c>
      <c r="V21" s="82"/>
      <c r="W21" s="83">
        <v>1</v>
      </c>
      <c r="X21" s="81">
        <f>IF(Q21=0,"-",W21/Q21)</f>
        <v>0.14285714285714</v>
      </c>
      <c r="Y21" s="186">
        <v>113000</v>
      </c>
      <c r="Z21" s="187">
        <f>IFERROR(Y21/Q21,"-")</f>
        <v>16142.857142857</v>
      </c>
      <c r="AA21" s="187">
        <f>IFERROR(Y21/W21,"-")</f>
        <v>113000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2</v>
      </c>
      <c r="AO21" s="101">
        <f>IF(Q21=0,"",IF(AN21=0,"",(AN21/Q21)))</f>
        <v>0.28571428571429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0.42857142857143</v>
      </c>
      <c r="BQ21" s="121">
        <v>1</v>
      </c>
      <c r="BR21" s="122">
        <f>IFERROR(BQ21/BO21,"-")</f>
        <v>0.33333333333333</v>
      </c>
      <c r="BS21" s="123">
        <v>113000</v>
      </c>
      <c r="BT21" s="124">
        <f>IFERROR(BS21/BO21,"-")</f>
        <v>37666.666666667</v>
      </c>
      <c r="BU21" s="125"/>
      <c r="BV21" s="125"/>
      <c r="BW21" s="125">
        <v>1</v>
      </c>
      <c r="BX21" s="126">
        <v>2</v>
      </c>
      <c r="BY21" s="127">
        <f>IF(Q21=0,"",IF(BX21=0,"",(BX21/Q21)))</f>
        <v>0.28571428571429</v>
      </c>
      <c r="BZ21" s="128">
        <v>1</v>
      </c>
      <c r="CA21" s="129">
        <f>IFERROR(BZ21/BX21,"-")</f>
        <v>0.5</v>
      </c>
      <c r="CB21" s="130">
        <v>14000</v>
      </c>
      <c r="CC21" s="131">
        <f>IFERROR(CB21/BX21,"-")</f>
        <v>7000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113000</v>
      </c>
      <c r="CR21" s="141">
        <v>113000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/>
      <c r="B22" s="189" t="s">
        <v>110</v>
      </c>
      <c r="C22" s="189" t="s">
        <v>58</v>
      </c>
      <c r="D22" s="189"/>
      <c r="E22" s="189" t="s">
        <v>73</v>
      </c>
      <c r="F22" s="189" t="s">
        <v>73</v>
      </c>
      <c r="G22" s="189" t="s">
        <v>74</v>
      </c>
      <c r="H22" s="89"/>
      <c r="I22" s="89"/>
      <c r="J22" s="89"/>
      <c r="K22" s="181"/>
      <c r="L22" s="80">
        <v>0</v>
      </c>
      <c r="M22" s="80">
        <v>0</v>
      </c>
      <c r="N22" s="80">
        <v>73</v>
      </c>
      <c r="O22" s="91">
        <v>24</v>
      </c>
      <c r="P22" s="92">
        <v>0</v>
      </c>
      <c r="Q22" s="93">
        <f>O22+P22</f>
        <v>24</v>
      </c>
      <c r="R22" s="81">
        <f>IFERROR(Q22/N22,"-")</f>
        <v>0.32876712328767</v>
      </c>
      <c r="S22" s="80">
        <v>0</v>
      </c>
      <c r="T22" s="80">
        <v>5</v>
      </c>
      <c r="U22" s="81">
        <f>IFERROR(T22/(Q22),"-")</f>
        <v>0.20833333333333</v>
      </c>
      <c r="V22" s="82"/>
      <c r="W22" s="83">
        <v>0</v>
      </c>
      <c r="X22" s="81">
        <f>IF(Q22=0,"-",W22/Q22)</f>
        <v>0</v>
      </c>
      <c r="Y22" s="186">
        <v>15000</v>
      </c>
      <c r="Z22" s="187">
        <f>IFERROR(Y22/Q22,"-")</f>
        <v>625</v>
      </c>
      <c r="AA22" s="187" t="str">
        <f>IFERROR(Y22/W22,"-")</f>
        <v>-</v>
      </c>
      <c r="AB22" s="181"/>
      <c r="AC22" s="85"/>
      <c r="AD22" s="78"/>
      <c r="AE22" s="94">
        <v>1</v>
      </c>
      <c r="AF22" s="95">
        <f>IF(Q22=0,"",IF(AE22=0,"",(AE22/Q22)))</f>
        <v>0.041666666666667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0.041666666666667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2</v>
      </c>
      <c r="BG22" s="113">
        <f>IF(Q22=0,"",IF(BF22=0,"",(BF22/Q22)))</f>
        <v>0.083333333333333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7</v>
      </c>
      <c r="BP22" s="120">
        <f>IF(Q22=0,"",IF(BO22=0,"",(BO22/Q22)))</f>
        <v>0.29166666666667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11</v>
      </c>
      <c r="BY22" s="127">
        <f>IF(Q22=0,"",IF(BX22=0,"",(BX22/Q22)))</f>
        <v>0.45833333333333</v>
      </c>
      <c r="BZ22" s="128">
        <v>4</v>
      </c>
      <c r="CA22" s="129">
        <f>IFERROR(BZ22/BX22,"-")</f>
        <v>0.36363636363636</v>
      </c>
      <c r="CB22" s="130">
        <v>653000</v>
      </c>
      <c r="CC22" s="131">
        <f>IFERROR(CB22/BX22,"-")</f>
        <v>59363.636363636</v>
      </c>
      <c r="CD22" s="132"/>
      <c r="CE22" s="132"/>
      <c r="CF22" s="132">
        <v>4</v>
      </c>
      <c r="CG22" s="133">
        <v>2</v>
      </c>
      <c r="CH22" s="134">
        <f>IF(Q22=0,"",IF(CG22=0,"",(CG22/Q22)))</f>
        <v>0.083333333333333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15000</v>
      </c>
      <c r="CR22" s="141">
        <v>546000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89" t="s">
        <v>111</v>
      </c>
      <c r="C23" s="189" t="s">
        <v>58</v>
      </c>
      <c r="D23" s="189"/>
      <c r="E23" s="189" t="s">
        <v>97</v>
      </c>
      <c r="F23" s="189" t="s">
        <v>98</v>
      </c>
      <c r="G23" s="189" t="s">
        <v>61</v>
      </c>
      <c r="H23" s="89" t="s">
        <v>112</v>
      </c>
      <c r="I23" s="89" t="s">
        <v>100</v>
      </c>
      <c r="J23" s="89" t="s">
        <v>101</v>
      </c>
      <c r="K23" s="181"/>
      <c r="L23" s="80">
        <v>0</v>
      </c>
      <c r="M23" s="80">
        <v>0</v>
      </c>
      <c r="N23" s="80">
        <v>37</v>
      </c>
      <c r="O23" s="91">
        <v>3</v>
      </c>
      <c r="P23" s="92">
        <v>0</v>
      </c>
      <c r="Q23" s="93">
        <f>O23+P23</f>
        <v>3</v>
      </c>
      <c r="R23" s="81">
        <f>IFERROR(Q23/N23,"-")</f>
        <v>0.081081081081081</v>
      </c>
      <c r="S23" s="80">
        <v>0</v>
      </c>
      <c r="T23" s="80">
        <v>3</v>
      </c>
      <c r="U23" s="81">
        <f>IFERROR(T23/(Q23),"-")</f>
        <v>1</v>
      </c>
      <c r="V23" s="82"/>
      <c r="W23" s="83">
        <v>1</v>
      </c>
      <c r="X23" s="81">
        <f>IF(Q23=0,"-",W23/Q23)</f>
        <v>0.33333333333333</v>
      </c>
      <c r="Y23" s="186">
        <v>3000</v>
      </c>
      <c r="Z23" s="187">
        <f>IFERROR(Y23/Q23,"-")</f>
        <v>1000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0.33333333333333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>
        <v>1</v>
      </c>
      <c r="BR23" s="122">
        <f>IFERROR(BQ23/BO23,"-")</f>
        <v>1</v>
      </c>
      <c r="BS23" s="123">
        <v>3000</v>
      </c>
      <c r="BT23" s="124">
        <f>IFERROR(BS23/BO23,"-")</f>
        <v>3000</v>
      </c>
      <c r="BU23" s="125">
        <v>1</v>
      </c>
      <c r="BV23" s="125"/>
      <c r="BW23" s="125"/>
      <c r="BX23" s="126">
        <v>1</v>
      </c>
      <c r="BY23" s="127">
        <f>IF(Q23=0,"",IF(BX23=0,"",(BX23/Q23)))</f>
        <v>0.33333333333333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113</v>
      </c>
      <c r="C24" s="189" t="s">
        <v>58</v>
      </c>
      <c r="D24" s="189"/>
      <c r="E24" s="189" t="s">
        <v>103</v>
      </c>
      <c r="F24" s="189" t="s">
        <v>104</v>
      </c>
      <c r="G24" s="189" t="s">
        <v>61</v>
      </c>
      <c r="H24" s="89"/>
      <c r="I24" s="89" t="s">
        <v>100</v>
      </c>
      <c r="J24" s="89" t="s">
        <v>105</v>
      </c>
      <c r="K24" s="181"/>
      <c r="L24" s="80">
        <v>0</v>
      </c>
      <c r="M24" s="80">
        <v>0</v>
      </c>
      <c r="N24" s="80">
        <v>98</v>
      </c>
      <c r="O24" s="91">
        <v>4</v>
      </c>
      <c r="P24" s="92">
        <v>0</v>
      </c>
      <c r="Q24" s="93">
        <f>O24+P24</f>
        <v>4</v>
      </c>
      <c r="R24" s="81">
        <f>IFERROR(Q24/N24,"-")</f>
        <v>0.040816326530612</v>
      </c>
      <c r="S24" s="80">
        <v>0</v>
      </c>
      <c r="T24" s="80">
        <v>2</v>
      </c>
      <c r="U24" s="81">
        <f>IFERROR(T24/(Q24),"-")</f>
        <v>0.5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2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1</v>
      </c>
      <c r="BY24" s="127">
        <f>IF(Q24=0,"",IF(BX24=0,"",(BX24/Q24)))</f>
        <v>0.25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114</v>
      </c>
      <c r="C25" s="189" t="s">
        <v>58</v>
      </c>
      <c r="D25" s="189"/>
      <c r="E25" s="189" t="s">
        <v>107</v>
      </c>
      <c r="F25" s="189" t="s">
        <v>108</v>
      </c>
      <c r="G25" s="189" t="s">
        <v>61</v>
      </c>
      <c r="H25" s="89"/>
      <c r="I25" s="89" t="s">
        <v>100</v>
      </c>
      <c r="J25" s="89" t="s">
        <v>109</v>
      </c>
      <c r="K25" s="181"/>
      <c r="L25" s="80">
        <v>0</v>
      </c>
      <c r="M25" s="80">
        <v>0</v>
      </c>
      <c r="N25" s="80">
        <v>59</v>
      </c>
      <c r="O25" s="91">
        <v>8</v>
      </c>
      <c r="P25" s="92">
        <v>0</v>
      </c>
      <c r="Q25" s="93">
        <f>O25+P25</f>
        <v>8</v>
      </c>
      <c r="R25" s="81">
        <f>IFERROR(Q25/N25,"-")</f>
        <v>0.13559322033898</v>
      </c>
      <c r="S25" s="80">
        <v>0</v>
      </c>
      <c r="T25" s="80">
        <v>4</v>
      </c>
      <c r="U25" s="81">
        <f>IFERROR(T25/(Q25),"-")</f>
        <v>0.5</v>
      </c>
      <c r="V25" s="82"/>
      <c r="W25" s="83">
        <v>1</v>
      </c>
      <c r="X25" s="81">
        <f>IF(Q25=0,"-",W25/Q25)</f>
        <v>0.125</v>
      </c>
      <c r="Y25" s="186">
        <v>74000</v>
      </c>
      <c r="Z25" s="187">
        <f>IFERROR(Y25/Q25,"-")</f>
        <v>9250</v>
      </c>
      <c r="AA25" s="187">
        <f>IFERROR(Y25/W25,"-")</f>
        <v>74000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0.125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3</v>
      </c>
      <c r="BP25" s="120">
        <f>IF(Q25=0,"",IF(BO25=0,"",(BO25/Q25)))</f>
        <v>0.375</v>
      </c>
      <c r="BQ25" s="121">
        <v>1</v>
      </c>
      <c r="BR25" s="122">
        <f>IFERROR(BQ25/BO25,"-")</f>
        <v>0.33333333333333</v>
      </c>
      <c r="BS25" s="123">
        <v>68000</v>
      </c>
      <c r="BT25" s="124">
        <f>IFERROR(BS25/BO25,"-")</f>
        <v>22666.666666667</v>
      </c>
      <c r="BU25" s="125"/>
      <c r="BV25" s="125"/>
      <c r="BW25" s="125">
        <v>1</v>
      </c>
      <c r="BX25" s="126">
        <v>4</v>
      </c>
      <c r="BY25" s="127">
        <f>IF(Q25=0,"",IF(BX25=0,"",(BX25/Q25)))</f>
        <v>0.5</v>
      </c>
      <c r="BZ25" s="128">
        <v>2</v>
      </c>
      <c r="CA25" s="129">
        <f>IFERROR(BZ25/BX25,"-")</f>
        <v>0.5</v>
      </c>
      <c r="CB25" s="130">
        <v>32000</v>
      </c>
      <c r="CC25" s="131">
        <f>IFERROR(CB25/BX25,"-")</f>
        <v>8000</v>
      </c>
      <c r="CD25" s="132"/>
      <c r="CE25" s="132"/>
      <c r="CF25" s="132">
        <v>2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74000</v>
      </c>
      <c r="CR25" s="141">
        <v>68000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115</v>
      </c>
      <c r="C26" s="189" t="s">
        <v>58</v>
      </c>
      <c r="D26" s="189"/>
      <c r="E26" s="189" t="s">
        <v>73</v>
      </c>
      <c r="F26" s="189" t="s">
        <v>73</v>
      </c>
      <c r="G26" s="189" t="s">
        <v>74</v>
      </c>
      <c r="H26" s="89"/>
      <c r="I26" s="89"/>
      <c r="J26" s="89"/>
      <c r="K26" s="181"/>
      <c r="L26" s="80">
        <v>0</v>
      </c>
      <c r="M26" s="80">
        <v>0</v>
      </c>
      <c r="N26" s="80">
        <v>56</v>
      </c>
      <c r="O26" s="91">
        <v>29</v>
      </c>
      <c r="P26" s="92">
        <v>0</v>
      </c>
      <c r="Q26" s="93">
        <f>O26+P26</f>
        <v>29</v>
      </c>
      <c r="R26" s="81">
        <f>IFERROR(Q26/N26,"-")</f>
        <v>0.51785714285714</v>
      </c>
      <c r="S26" s="80">
        <v>5</v>
      </c>
      <c r="T26" s="80">
        <v>7</v>
      </c>
      <c r="U26" s="81">
        <f>IFERROR(T26/(Q26),"-")</f>
        <v>0.24137931034483</v>
      </c>
      <c r="V26" s="82"/>
      <c r="W26" s="83">
        <v>5</v>
      </c>
      <c r="X26" s="81">
        <f>IF(Q26=0,"-",W26/Q26)</f>
        <v>0.17241379310345</v>
      </c>
      <c r="Y26" s="186">
        <v>657000</v>
      </c>
      <c r="Z26" s="187">
        <f>IFERROR(Y26/Q26,"-")</f>
        <v>22655.172413793</v>
      </c>
      <c r="AA26" s="187">
        <f>IFERROR(Y26/W26,"-")</f>
        <v>131400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0.03448275862069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14</v>
      </c>
      <c r="BP26" s="120">
        <f>IF(Q26=0,"",IF(BO26=0,"",(BO26/Q26)))</f>
        <v>0.48275862068966</v>
      </c>
      <c r="BQ26" s="121">
        <v>8</v>
      </c>
      <c r="BR26" s="122">
        <f>IFERROR(BQ26/BO26,"-")</f>
        <v>0.57142857142857</v>
      </c>
      <c r="BS26" s="123">
        <v>567000</v>
      </c>
      <c r="BT26" s="124">
        <f>IFERROR(BS26/BO26,"-")</f>
        <v>40500</v>
      </c>
      <c r="BU26" s="125">
        <v>1</v>
      </c>
      <c r="BV26" s="125">
        <v>1</v>
      </c>
      <c r="BW26" s="125">
        <v>6</v>
      </c>
      <c r="BX26" s="126">
        <v>14</v>
      </c>
      <c r="BY26" s="127">
        <f>IF(Q26=0,"",IF(BX26=0,"",(BX26/Q26)))</f>
        <v>0.48275862068966</v>
      </c>
      <c r="BZ26" s="128">
        <v>6</v>
      </c>
      <c r="CA26" s="129">
        <f>IFERROR(BZ26/BX26,"-")</f>
        <v>0.42857142857143</v>
      </c>
      <c r="CB26" s="130">
        <v>2155000</v>
      </c>
      <c r="CC26" s="131">
        <f>IFERROR(CB26/BX26,"-")</f>
        <v>153928.57142857</v>
      </c>
      <c r="CD26" s="132">
        <v>2</v>
      </c>
      <c r="CE26" s="132"/>
      <c r="CF26" s="132">
        <v>4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5</v>
      </c>
      <c r="CQ26" s="141">
        <v>657000</v>
      </c>
      <c r="CR26" s="141">
        <v>1844000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>
        <f>AC27</f>
        <v>3.035</v>
      </c>
      <c r="B27" s="189" t="s">
        <v>116</v>
      </c>
      <c r="C27" s="189" t="s">
        <v>58</v>
      </c>
      <c r="D27" s="189"/>
      <c r="E27" s="189" t="s">
        <v>97</v>
      </c>
      <c r="F27" s="189" t="s">
        <v>98</v>
      </c>
      <c r="G27" s="189" t="s">
        <v>61</v>
      </c>
      <c r="H27" s="89" t="s">
        <v>117</v>
      </c>
      <c r="I27" s="89" t="s">
        <v>118</v>
      </c>
      <c r="J27" s="89" t="s">
        <v>101</v>
      </c>
      <c r="K27" s="181">
        <v>200000</v>
      </c>
      <c r="L27" s="80">
        <v>0</v>
      </c>
      <c r="M27" s="80">
        <v>0</v>
      </c>
      <c r="N27" s="80">
        <v>33</v>
      </c>
      <c r="O27" s="91">
        <v>8</v>
      </c>
      <c r="P27" s="92">
        <v>0</v>
      </c>
      <c r="Q27" s="93">
        <f>O27+P27</f>
        <v>8</v>
      </c>
      <c r="R27" s="81">
        <f>IFERROR(Q27/N27,"-")</f>
        <v>0.24242424242424</v>
      </c>
      <c r="S27" s="80">
        <v>0</v>
      </c>
      <c r="T27" s="80">
        <v>2</v>
      </c>
      <c r="U27" s="81">
        <f>IFERROR(T27/(Q27),"-")</f>
        <v>0.25</v>
      </c>
      <c r="V27" s="82">
        <f>IFERROR(K27/SUM(Q27:Q30),"-")</f>
        <v>5882.3529411765</v>
      </c>
      <c r="W27" s="83">
        <v>2</v>
      </c>
      <c r="X27" s="81">
        <f>IF(Q27=0,"-",W27/Q27)</f>
        <v>0.25</v>
      </c>
      <c r="Y27" s="186">
        <v>16000</v>
      </c>
      <c r="Z27" s="187">
        <f>IFERROR(Y27/Q27,"-")</f>
        <v>2000</v>
      </c>
      <c r="AA27" s="187">
        <f>IFERROR(Y27/W27,"-")</f>
        <v>8000</v>
      </c>
      <c r="AB27" s="181">
        <f>SUM(Y27:Y30)-SUM(K27:K30)</f>
        <v>407000</v>
      </c>
      <c r="AC27" s="85">
        <f>SUM(Y27:Y30)/SUM(K27:K30)</f>
        <v>3.035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1</v>
      </c>
      <c r="AO27" s="101">
        <f>IF(Q27=0,"",IF(AN27=0,"",(AN27/Q27)))</f>
        <v>0.125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6</v>
      </c>
      <c r="BP27" s="120">
        <f>IF(Q27=0,"",IF(BO27=0,"",(BO27/Q27)))</f>
        <v>0.75</v>
      </c>
      <c r="BQ27" s="121">
        <v>1</v>
      </c>
      <c r="BR27" s="122">
        <f>IFERROR(BQ27/BO27,"-")</f>
        <v>0.16666666666667</v>
      </c>
      <c r="BS27" s="123">
        <v>2000</v>
      </c>
      <c r="BT27" s="124">
        <f>IFERROR(BS27/BO27,"-")</f>
        <v>333.33333333333</v>
      </c>
      <c r="BU27" s="125">
        <v>1</v>
      </c>
      <c r="BV27" s="125"/>
      <c r="BW27" s="125"/>
      <c r="BX27" s="126">
        <v>1</v>
      </c>
      <c r="BY27" s="127">
        <f>IF(Q27=0,"",IF(BX27=0,"",(BX27/Q27)))</f>
        <v>0.125</v>
      </c>
      <c r="BZ27" s="128">
        <v>1</v>
      </c>
      <c r="CA27" s="129">
        <f>IFERROR(BZ27/BX27,"-")</f>
        <v>1</v>
      </c>
      <c r="CB27" s="130">
        <v>14000</v>
      </c>
      <c r="CC27" s="131">
        <f>IFERROR(CB27/BX27,"-")</f>
        <v>14000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2</v>
      </c>
      <c r="CQ27" s="141">
        <v>16000</v>
      </c>
      <c r="CR27" s="141">
        <v>14000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119</v>
      </c>
      <c r="C28" s="189" t="s">
        <v>58</v>
      </c>
      <c r="D28" s="189"/>
      <c r="E28" s="189" t="s">
        <v>103</v>
      </c>
      <c r="F28" s="189" t="s">
        <v>104</v>
      </c>
      <c r="G28" s="189" t="s">
        <v>61</v>
      </c>
      <c r="H28" s="89"/>
      <c r="I28" s="89" t="s">
        <v>118</v>
      </c>
      <c r="J28" s="89" t="s">
        <v>105</v>
      </c>
      <c r="K28" s="181"/>
      <c r="L28" s="80">
        <v>0</v>
      </c>
      <c r="M28" s="80">
        <v>0</v>
      </c>
      <c r="N28" s="80">
        <v>48</v>
      </c>
      <c r="O28" s="91">
        <v>9</v>
      </c>
      <c r="P28" s="92">
        <v>0</v>
      </c>
      <c r="Q28" s="93">
        <f>O28+P28</f>
        <v>9</v>
      </c>
      <c r="R28" s="81">
        <f>IFERROR(Q28/N28,"-")</f>
        <v>0.1875</v>
      </c>
      <c r="S28" s="80">
        <v>0</v>
      </c>
      <c r="T28" s="80">
        <v>2</v>
      </c>
      <c r="U28" s="81">
        <f>IFERROR(T28/(Q28),"-")</f>
        <v>0.22222222222222</v>
      </c>
      <c r="V28" s="82"/>
      <c r="W28" s="83">
        <v>2</v>
      </c>
      <c r="X28" s="81">
        <f>IF(Q28=0,"-",W28/Q28)</f>
        <v>0.22222222222222</v>
      </c>
      <c r="Y28" s="186">
        <v>6000</v>
      </c>
      <c r="Z28" s="187">
        <f>IFERROR(Y28/Q28,"-")</f>
        <v>666.66666666667</v>
      </c>
      <c r="AA28" s="187">
        <f>IFERROR(Y28/W28,"-")</f>
        <v>3000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0.11111111111111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>
        <v>1</v>
      </c>
      <c r="AX28" s="107">
        <f>IF(Q28=0,"",IF(AW28=0,"",(AW28/Q28)))</f>
        <v>0.11111111111111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3</v>
      </c>
      <c r="BG28" s="113">
        <f>IF(Q28=0,"",IF(BF28=0,"",(BF28/Q28)))</f>
        <v>0.33333333333333</v>
      </c>
      <c r="BH28" s="112">
        <v>1</v>
      </c>
      <c r="BI28" s="114">
        <f>IFERROR(BH28/BF28,"-")</f>
        <v>0.33333333333333</v>
      </c>
      <c r="BJ28" s="115">
        <v>3000</v>
      </c>
      <c r="BK28" s="116">
        <f>IFERROR(BJ28/BF28,"-")</f>
        <v>1000</v>
      </c>
      <c r="BL28" s="117">
        <v>1</v>
      </c>
      <c r="BM28" s="117"/>
      <c r="BN28" s="117"/>
      <c r="BO28" s="119">
        <v>2</v>
      </c>
      <c r="BP28" s="120">
        <f>IF(Q28=0,"",IF(BO28=0,"",(BO28/Q28)))</f>
        <v>0.22222222222222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0.11111111111111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0.11111111111111</v>
      </c>
      <c r="CI28" s="135">
        <v>1</v>
      </c>
      <c r="CJ28" s="136">
        <f>IFERROR(CI28/CG28,"-")</f>
        <v>1</v>
      </c>
      <c r="CK28" s="137">
        <v>3000</v>
      </c>
      <c r="CL28" s="138">
        <f>IFERROR(CK28/CG28,"-")</f>
        <v>3000</v>
      </c>
      <c r="CM28" s="139">
        <v>1</v>
      </c>
      <c r="CN28" s="139"/>
      <c r="CO28" s="139"/>
      <c r="CP28" s="140">
        <v>2</v>
      </c>
      <c r="CQ28" s="141">
        <v>6000</v>
      </c>
      <c r="CR28" s="141">
        <v>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120</v>
      </c>
      <c r="C29" s="189" t="s">
        <v>58</v>
      </c>
      <c r="D29" s="189"/>
      <c r="E29" s="189" t="s">
        <v>107</v>
      </c>
      <c r="F29" s="189" t="s">
        <v>108</v>
      </c>
      <c r="G29" s="189" t="s">
        <v>61</v>
      </c>
      <c r="H29" s="89"/>
      <c r="I29" s="89" t="s">
        <v>118</v>
      </c>
      <c r="J29" s="89" t="s">
        <v>109</v>
      </c>
      <c r="K29" s="181"/>
      <c r="L29" s="80">
        <v>0</v>
      </c>
      <c r="M29" s="80">
        <v>0</v>
      </c>
      <c r="N29" s="80">
        <v>14</v>
      </c>
      <c r="O29" s="91">
        <v>1</v>
      </c>
      <c r="P29" s="92">
        <v>0</v>
      </c>
      <c r="Q29" s="93">
        <f>O29+P29</f>
        <v>1</v>
      </c>
      <c r="R29" s="81">
        <f>IFERROR(Q29/N29,"-")</f>
        <v>0.071428571428571</v>
      </c>
      <c r="S29" s="80">
        <v>1</v>
      </c>
      <c r="T29" s="80">
        <v>0</v>
      </c>
      <c r="U29" s="81">
        <f>IFERROR(T29/(Q29),"-")</f>
        <v>0</v>
      </c>
      <c r="V29" s="82"/>
      <c r="W29" s="83">
        <v>1</v>
      </c>
      <c r="X29" s="81">
        <f>IF(Q29=0,"-",W29/Q29)</f>
        <v>1</v>
      </c>
      <c r="Y29" s="186">
        <v>58000</v>
      </c>
      <c r="Z29" s="187">
        <f>IFERROR(Y29/Q29,"-")</f>
        <v>58000</v>
      </c>
      <c r="AA29" s="187">
        <f>IFERROR(Y29/W29,"-")</f>
        <v>58000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1</v>
      </c>
      <c r="BQ29" s="121">
        <v>1</v>
      </c>
      <c r="BR29" s="122">
        <f>IFERROR(BQ29/BO29,"-")</f>
        <v>1</v>
      </c>
      <c r="BS29" s="123">
        <v>58000</v>
      </c>
      <c r="BT29" s="124">
        <f>IFERROR(BS29/BO29,"-")</f>
        <v>58000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1</v>
      </c>
      <c r="CQ29" s="141">
        <v>58000</v>
      </c>
      <c r="CR29" s="141">
        <v>58000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121</v>
      </c>
      <c r="C30" s="189" t="s">
        <v>58</v>
      </c>
      <c r="D30" s="189"/>
      <c r="E30" s="189" t="s">
        <v>73</v>
      </c>
      <c r="F30" s="189" t="s">
        <v>73</v>
      </c>
      <c r="G30" s="189" t="s">
        <v>74</v>
      </c>
      <c r="H30" s="89"/>
      <c r="I30" s="89"/>
      <c r="J30" s="89"/>
      <c r="K30" s="181"/>
      <c r="L30" s="80">
        <v>0</v>
      </c>
      <c r="M30" s="80">
        <v>0</v>
      </c>
      <c r="N30" s="80">
        <v>33</v>
      </c>
      <c r="O30" s="91">
        <v>16</v>
      </c>
      <c r="P30" s="92">
        <v>0</v>
      </c>
      <c r="Q30" s="93">
        <f>O30+P30</f>
        <v>16</v>
      </c>
      <c r="R30" s="81">
        <f>IFERROR(Q30/N30,"-")</f>
        <v>0.48484848484848</v>
      </c>
      <c r="S30" s="80">
        <v>2</v>
      </c>
      <c r="T30" s="80">
        <v>1</v>
      </c>
      <c r="U30" s="81">
        <f>IFERROR(T30/(Q30),"-")</f>
        <v>0.0625</v>
      </c>
      <c r="V30" s="82"/>
      <c r="W30" s="83">
        <v>3</v>
      </c>
      <c r="X30" s="81">
        <f>IF(Q30=0,"-",W30/Q30)</f>
        <v>0.1875</v>
      </c>
      <c r="Y30" s="186">
        <v>527000</v>
      </c>
      <c r="Z30" s="187">
        <f>IFERROR(Y30/Q30,"-")</f>
        <v>32937.5</v>
      </c>
      <c r="AA30" s="187">
        <f>IFERROR(Y30/W30,"-")</f>
        <v>175666.66666667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0.125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4</v>
      </c>
      <c r="BP30" s="120">
        <f>IF(Q30=0,"",IF(BO30=0,"",(BO30/Q30)))</f>
        <v>0.25</v>
      </c>
      <c r="BQ30" s="121">
        <v>1</v>
      </c>
      <c r="BR30" s="122">
        <f>IFERROR(BQ30/BO30,"-")</f>
        <v>0.25</v>
      </c>
      <c r="BS30" s="123">
        <v>3000</v>
      </c>
      <c r="BT30" s="124">
        <f>IFERROR(BS30/BO30,"-")</f>
        <v>750</v>
      </c>
      <c r="BU30" s="125">
        <v>1</v>
      </c>
      <c r="BV30" s="125"/>
      <c r="BW30" s="125"/>
      <c r="BX30" s="126">
        <v>9</v>
      </c>
      <c r="BY30" s="127">
        <f>IF(Q30=0,"",IF(BX30=0,"",(BX30/Q30)))</f>
        <v>0.5625</v>
      </c>
      <c r="BZ30" s="128">
        <v>4</v>
      </c>
      <c r="CA30" s="129">
        <f>IFERROR(BZ30/BX30,"-")</f>
        <v>0.44444444444444</v>
      </c>
      <c r="CB30" s="130">
        <v>527000</v>
      </c>
      <c r="CC30" s="131">
        <f>IFERROR(CB30/BX30,"-")</f>
        <v>58555.555555556</v>
      </c>
      <c r="CD30" s="132">
        <v>1</v>
      </c>
      <c r="CE30" s="132"/>
      <c r="CF30" s="132">
        <v>3</v>
      </c>
      <c r="CG30" s="133">
        <v>1</v>
      </c>
      <c r="CH30" s="134">
        <f>IF(Q30=0,"",IF(CG30=0,"",(CG30/Q30)))</f>
        <v>0.0625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3</v>
      </c>
      <c r="CQ30" s="141">
        <v>527000</v>
      </c>
      <c r="CR30" s="141">
        <v>283000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2.1333333333333</v>
      </c>
      <c r="B31" s="189" t="s">
        <v>122</v>
      </c>
      <c r="C31" s="189" t="s">
        <v>58</v>
      </c>
      <c r="D31" s="189"/>
      <c r="E31" s="189" t="s">
        <v>88</v>
      </c>
      <c r="F31" s="189" t="s">
        <v>89</v>
      </c>
      <c r="G31" s="189" t="s">
        <v>61</v>
      </c>
      <c r="H31" s="89" t="s">
        <v>123</v>
      </c>
      <c r="I31" s="89" t="s">
        <v>124</v>
      </c>
      <c r="J31" s="190" t="s">
        <v>125</v>
      </c>
      <c r="K31" s="181">
        <v>90000</v>
      </c>
      <c r="L31" s="80">
        <v>0</v>
      </c>
      <c r="M31" s="80">
        <v>0</v>
      </c>
      <c r="N31" s="80">
        <v>35</v>
      </c>
      <c r="O31" s="91">
        <v>1</v>
      </c>
      <c r="P31" s="92">
        <v>0</v>
      </c>
      <c r="Q31" s="93">
        <f>O31+P31</f>
        <v>1</v>
      </c>
      <c r="R31" s="81">
        <f>IFERROR(Q31/N31,"-")</f>
        <v>0.028571428571429</v>
      </c>
      <c r="S31" s="80">
        <v>0</v>
      </c>
      <c r="T31" s="80">
        <v>1</v>
      </c>
      <c r="U31" s="81">
        <f>IFERROR(T31/(Q31),"-")</f>
        <v>1</v>
      </c>
      <c r="V31" s="82">
        <f>IFERROR(K31/SUM(Q31:Q32),"-")</f>
        <v>9000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SUM(Y31:Y32)-SUM(K31:K32)</f>
        <v>102000</v>
      </c>
      <c r="AC31" s="85">
        <f>SUM(Y31:Y32)/SUM(K31:K32)</f>
        <v>2.1333333333333</v>
      </c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126</v>
      </c>
      <c r="C32" s="189" t="s">
        <v>58</v>
      </c>
      <c r="D32" s="189"/>
      <c r="E32" s="189" t="s">
        <v>88</v>
      </c>
      <c r="F32" s="189" t="s">
        <v>89</v>
      </c>
      <c r="G32" s="189" t="s">
        <v>74</v>
      </c>
      <c r="H32" s="89"/>
      <c r="I32" s="89"/>
      <c r="J32" s="89"/>
      <c r="K32" s="181"/>
      <c r="L32" s="80">
        <v>0</v>
      </c>
      <c r="M32" s="80">
        <v>0</v>
      </c>
      <c r="N32" s="80">
        <v>32</v>
      </c>
      <c r="O32" s="91">
        <v>9</v>
      </c>
      <c r="P32" s="92">
        <v>0</v>
      </c>
      <c r="Q32" s="93">
        <f>O32+P32</f>
        <v>9</v>
      </c>
      <c r="R32" s="81">
        <f>IFERROR(Q32/N32,"-")</f>
        <v>0.28125</v>
      </c>
      <c r="S32" s="80">
        <v>1</v>
      </c>
      <c r="T32" s="80">
        <v>0</v>
      </c>
      <c r="U32" s="81">
        <f>IFERROR(T32/(Q32),"-")</f>
        <v>0</v>
      </c>
      <c r="V32" s="82"/>
      <c r="W32" s="83">
        <v>3</v>
      </c>
      <c r="X32" s="81">
        <f>IF(Q32=0,"-",W32/Q32)</f>
        <v>0.33333333333333</v>
      </c>
      <c r="Y32" s="186">
        <v>192000</v>
      </c>
      <c r="Z32" s="187">
        <f>IFERROR(Y32/Q32,"-")</f>
        <v>21333.333333333</v>
      </c>
      <c r="AA32" s="187">
        <f>IFERROR(Y32/W32,"-")</f>
        <v>64000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0.11111111111111</v>
      </c>
      <c r="BH32" s="112">
        <v>1</v>
      </c>
      <c r="BI32" s="114">
        <f>IFERROR(BH32/BF32,"-")</f>
        <v>1</v>
      </c>
      <c r="BJ32" s="115">
        <v>13000</v>
      </c>
      <c r="BK32" s="116">
        <f>IFERROR(BJ32/BF32,"-")</f>
        <v>13000</v>
      </c>
      <c r="BL32" s="117"/>
      <c r="BM32" s="117"/>
      <c r="BN32" s="117">
        <v>1</v>
      </c>
      <c r="BO32" s="119">
        <v>3</v>
      </c>
      <c r="BP32" s="120">
        <f>IF(Q32=0,"",IF(BO32=0,"",(BO32/Q32)))</f>
        <v>0.33333333333333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5</v>
      </c>
      <c r="BY32" s="127">
        <f>IF(Q32=0,"",IF(BX32=0,"",(BX32/Q32)))</f>
        <v>0.55555555555556</v>
      </c>
      <c r="BZ32" s="128">
        <v>2</v>
      </c>
      <c r="CA32" s="129">
        <f>IFERROR(BZ32/BX32,"-")</f>
        <v>0.4</v>
      </c>
      <c r="CB32" s="130">
        <v>179000</v>
      </c>
      <c r="CC32" s="131">
        <f>IFERROR(CB32/BX32,"-")</f>
        <v>35800</v>
      </c>
      <c r="CD32" s="132"/>
      <c r="CE32" s="132"/>
      <c r="CF32" s="132">
        <v>2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3</v>
      </c>
      <c r="CQ32" s="141">
        <v>192000</v>
      </c>
      <c r="CR32" s="141">
        <v>163000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0.65555555555556</v>
      </c>
      <c r="B33" s="189" t="s">
        <v>127</v>
      </c>
      <c r="C33" s="189" t="s">
        <v>58</v>
      </c>
      <c r="D33" s="189"/>
      <c r="E33" s="189" t="s">
        <v>88</v>
      </c>
      <c r="F33" s="189" t="s">
        <v>89</v>
      </c>
      <c r="G33" s="189" t="s">
        <v>84</v>
      </c>
      <c r="H33" s="89" t="s">
        <v>128</v>
      </c>
      <c r="I33" s="89" t="s">
        <v>124</v>
      </c>
      <c r="J33" s="191" t="s">
        <v>129</v>
      </c>
      <c r="K33" s="181">
        <v>90000</v>
      </c>
      <c r="L33" s="80">
        <v>0</v>
      </c>
      <c r="M33" s="80">
        <v>0</v>
      </c>
      <c r="N33" s="80">
        <v>72</v>
      </c>
      <c r="O33" s="91">
        <v>8</v>
      </c>
      <c r="P33" s="92">
        <v>0</v>
      </c>
      <c r="Q33" s="93">
        <f>O33+P33</f>
        <v>8</v>
      </c>
      <c r="R33" s="81">
        <f>IFERROR(Q33/N33,"-")</f>
        <v>0.11111111111111</v>
      </c>
      <c r="S33" s="80">
        <v>0</v>
      </c>
      <c r="T33" s="80">
        <v>2</v>
      </c>
      <c r="U33" s="81">
        <f>IFERROR(T33/(Q33),"-")</f>
        <v>0.25</v>
      </c>
      <c r="V33" s="82">
        <f>IFERROR(K33/SUM(Q33:Q34),"-")</f>
        <v>6428.5714285714</v>
      </c>
      <c r="W33" s="83">
        <v>0</v>
      </c>
      <c r="X33" s="81">
        <f>IF(Q33=0,"-",W33/Q33)</f>
        <v>0</v>
      </c>
      <c r="Y33" s="186">
        <v>3000</v>
      </c>
      <c r="Z33" s="187">
        <f>IFERROR(Y33/Q33,"-")</f>
        <v>375</v>
      </c>
      <c r="AA33" s="187" t="str">
        <f>IFERROR(Y33/W33,"-")</f>
        <v>-</v>
      </c>
      <c r="AB33" s="181">
        <f>SUM(Y33:Y34)-SUM(K33:K34)</f>
        <v>-31000</v>
      </c>
      <c r="AC33" s="85">
        <f>SUM(Y33:Y34)/SUM(K33:K34)</f>
        <v>0.65555555555556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4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4</v>
      </c>
      <c r="BY33" s="127">
        <f>IF(Q33=0,"",IF(BX33=0,"",(BX33/Q33)))</f>
        <v>0.5</v>
      </c>
      <c r="BZ33" s="128">
        <v>1</v>
      </c>
      <c r="CA33" s="129">
        <f>IFERROR(BZ33/BX33,"-")</f>
        <v>0.25</v>
      </c>
      <c r="CB33" s="130">
        <v>136000</v>
      </c>
      <c r="CC33" s="131">
        <f>IFERROR(CB33/BX33,"-")</f>
        <v>34000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3000</v>
      </c>
      <c r="CR33" s="141">
        <v>136000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79"/>
      <c r="B34" s="189" t="s">
        <v>130</v>
      </c>
      <c r="C34" s="189" t="s">
        <v>58</v>
      </c>
      <c r="D34" s="189"/>
      <c r="E34" s="189" t="s">
        <v>88</v>
      </c>
      <c r="F34" s="189" t="s">
        <v>89</v>
      </c>
      <c r="G34" s="189" t="s">
        <v>74</v>
      </c>
      <c r="H34" s="89"/>
      <c r="I34" s="89"/>
      <c r="J34" s="89"/>
      <c r="K34" s="181"/>
      <c r="L34" s="80">
        <v>0</v>
      </c>
      <c r="M34" s="80">
        <v>0</v>
      </c>
      <c r="N34" s="80">
        <v>13</v>
      </c>
      <c r="O34" s="91">
        <v>6</v>
      </c>
      <c r="P34" s="92">
        <v>0</v>
      </c>
      <c r="Q34" s="93">
        <f>O34+P34</f>
        <v>6</v>
      </c>
      <c r="R34" s="81">
        <f>IFERROR(Q34/N34,"-")</f>
        <v>0.46153846153846</v>
      </c>
      <c r="S34" s="80">
        <v>0</v>
      </c>
      <c r="T34" s="80">
        <v>2</v>
      </c>
      <c r="U34" s="81">
        <f>IFERROR(T34/(Q34),"-")</f>
        <v>0.33333333333333</v>
      </c>
      <c r="V34" s="82"/>
      <c r="W34" s="83">
        <v>1</v>
      </c>
      <c r="X34" s="81">
        <f>IF(Q34=0,"-",W34/Q34)</f>
        <v>0.16666666666667</v>
      </c>
      <c r="Y34" s="186">
        <v>56000</v>
      </c>
      <c r="Z34" s="187">
        <f>IFERROR(Y34/Q34,"-")</f>
        <v>9333.3333333333</v>
      </c>
      <c r="AA34" s="187">
        <f>IFERROR(Y34/W34,"-")</f>
        <v>56000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0.16666666666667</v>
      </c>
      <c r="BQ34" s="121">
        <v>1</v>
      </c>
      <c r="BR34" s="122">
        <f>IFERROR(BQ34/BO34,"-")</f>
        <v>1</v>
      </c>
      <c r="BS34" s="123">
        <v>20000</v>
      </c>
      <c r="BT34" s="124">
        <f>IFERROR(BS34/BO34,"-")</f>
        <v>20000</v>
      </c>
      <c r="BU34" s="125"/>
      <c r="BV34" s="125"/>
      <c r="BW34" s="125">
        <v>1</v>
      </c>
      <c r="BX34" s="126">
        <v>5</v>
      </c>
      <c r="BY34" s="127">
        <f>IF(Q34=0,"",IF(BX34=0,"",(BX34/Q34)))</f>
        <v>0.83333333333333</v>
      </c>
      <c r="BZ34" s="128">
        <v>1</v>
      </c>
      <c r="CA34" s="129">
        <f>IFERROR(BZ34/BX34,"-")</f>
        <v>0.2</v>
      </c>
      <c r="CB34" s="130">
        <v>56000</v>
      </c>
      <c r="CC34" s="131">
        <f>IFERROR(CB34/BX34,"-")</f>
        <v>11200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56000</v>
      </c>
      <c r="CR34" s="141">
        <v>56000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1.828125</v>
      </c>
      <c r="B35" s="189" t="s">
        <v>131</v>
      </c>
      <c r="C35" s="189" t="s">
        <v>58</v>
      </c>
      <c r="D35" s="189"/>
      <c r="E35" s="189" t="s">
        <v>132</v>
      </c>
      <c r="F35" s="189" t="s">
        <v>133</v>
      </c>
      <c r="G35" s="189" t="s">
        <v>61</v>
      </c>
      <c r="H35" s="89" t="s">
        <v>134</v>
      </c>
      <c r="I35" s="89" t="s">
        <v>135</v>
      </c>
      <c r="J35" s="190" t="s">
        <v>136</v>
      </c>
      <c r="K35" s="181">
        <v>320000</v>
      </c>
      <c r="L35" s="80">
        <v>0</v>
      </c>
      <c r="M35" s="80">
        <v>0</v>
      </c>
      <c r="N35" s="80">
        <v>58</v>
      </c>
      <c r="O35" s="91">
        <v>12</v>
      </c>
      <c r="P35" s="92">
        <v>0</v>
      </c>
      <c r="Q35" s="93">
        <f>O35+P35</f>
        <v>12</v>
      </c>
      <c r="R35" s="81">
        <f>IFERROR(Q35/N35,"-")</f>
        <v>0.20689655172414</v>
      </c>
      <c r="S35" s="80">
        <v>1</v>
      </c>
      <c r="T35" s="80">
        <v>3</v>
      </c>
      <c r="U35" s="81">
        <f>IFERROR(T35/(Q35),"-")</f>
        <v>0.25</v>
      </c>
      <c r="V35" s="82">
        <f>IFERROR(K35/SUM(Q35:Q36),"-")</f>
        <v>13913.043478261</v>
      </c>
      <c r="W35" s="83">
        <v>2</v>
      </c>
      <c r="X35" s="81">
        <f>IF(Q35=0,"-",W35/Q35)</f>
        <v>0.16666666666667</v>
      </c>
      <c r="Y35" s="186">
        <v>17000</v>
      </c>
      <c r="Z35" s="187">
        <f>IFERROR(Y35/Q35,"-")</f>
        <v>1416.6666666667</v>
      </c>
      <c r="AA35" s="187">
        <f>IFERROR(Y35/W35,"-")</f>
        <v>8500</v>
      </c>
      <c r="AB35" s="181">
        <f>SUM(Y35:Y36)-SUM(K35:K36)</f>
        <v>265000</v>
      </c>
      <c r="AC35" s="85">
        <f>SUM(Y35:Y36)/SUM(K35:K36)</f>
        <v>1.828125</v>
      </c>
      <c r="AD35" s="78"/>
      <c r="AE35" s="94">
        <v>1</v>
      </c>
      <c r="AF35" s="95">
        <f>IF(Q35=0,"",IF(AE35=0,"",(AE35/Q35)))</f>
        <v>0.083333333333333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2</v>
      </c>
      <c r="AO35" s="101">
        <f>IF(Q35=0,"",IF(AN35=0,"",(AN35/Q35)))</f>
        <v>0.16666666666667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0.16666666666667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4</v>
      </c>
      <c r="BP35" s="120">
        <f>IF(Q35=0,"",IF(BO35=0,"",(BO35/Q35)))</f>
        <v>0.33333333333333</v>
      </c>
      <c r="BQ35" s="121">
        <v>1</v>
      </c>
      <c r="BR35" s="122">
        <f>IFERROR(BQ35/BO35,"-")</f>
        <v>0.25</v>
      </c>
      <c r="BS35" s="123">
        <v>2000</v>
      </c>
      <c r="BT35" s="124">
        <f>IFERROR(BS35/BO35,"-")</f>
        <v>500</v>
      </c>
      <c r="BU35" s="125">
        <v>1</v>
      </c>
      <c r="BV35" s="125"/>
      <c r="BW35" s="125"/>
      <c r="BX35" s="126">
        <v>3</v>
      </c>
      <c r="BY35" s="127">
        <f>IF(Q35=0,"",IF(BX35=0,"",(BX35/Q35)))</f>
        <v>0.25</v>
      </c>
      <c r="BZ35" s="128">
        <v>1</v>
      </c>
      <c r="CA35" s="129">
        <f>IFERROR(BZ35/BX35,"-")</f>
        <v>0.33333333333333</v>
      </c>
      <c r="CB35" s="130">
        <v>15000</v>
      </c>
      <c r="CC35" s="131">
        <f>IFERROR(CB35/BX35,"-")</f>
        <v>5000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2</v>
      </c>
      <c r="CQ35" s="141">
        <v>17000</v>
      </c>
      <c r="CR35" s="141">
        <v>15000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137</v>
      </c>
      <c r="C36" s="189" t="s">
        <v>58</v>
      </c>
      <c r="D36" s="189"/>
      <c r="E36" s="189" t="s">
        <v>132</v>
      </c>
      <c r="F36" s="189" t="s">
        <v>133</v>
      </c>
      <c r="G36" s="189" t="s">
        <v>74</v>
      </c>
      <c r="H36" s="89"/>
      <c r="I36" s="89"/>
      <c r="J36" s="89"/>
      <c r="K36" s="181"/>
      <c r="L36" s="80">
        <v>0</v>
      </c>
      <c r="M36" s="80">
        <v>0</v>
      </c>
      <c r="N36" s="80">
        <v>40</v>
      </c>
      <c r="O36" s="91">
        <v>11</v>
      </c>
      <c r="P36" s="92">
        <v>0</v>
      </c>
      <c r="Q36" s="93">
        <f>O36+P36</f>
        <v>11</v>
      </c>
      <c r="R36" s="81">
        <f>IFERROR(Q36/N36,"-")</f>
        <v>0.275</v>
      </c>
      <c r="S36" s="80">
        <v>1</v>
      </c>
      <c r="T36" s="80">
        <v>2</v>
      </c>
      <c r="U36" s="81">
        <f>IFERROR(T36/(Q36),"-")</f>
        <v>0.18181818181818</v>
      </c>
      <c r="V36" s="82"/>
      <c r="W36" s="83">
        <v>2</v>
      </c>
      <c r="X36" s="81">
        <f>IF(Q36=0,"-",W36/Q36)</f>
        <v>0.18181818181818</v>
      </c>
      <c r="Y36" s="186">
        <v>568000</v>
      </c>
      <c r="Z36" s="187">
        <f>IFERROR(Y36/Q36,"-")</f>
        <v>51636.363636364</v>
      </c>
      <c r="AA36" s="187">
        <f>IFERROR(Y36/W36,"-")</f>
        <v>284000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0.090909090909091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0.18181818181818</v>
      </c>
      <c r="BQ36" s="121">
        <v>2</v>
      </c>
      <c r="BR36" s="122">
        <f>IFERROR(BQ36/BO36,"-")</f>
        <v>1</v>
      </c>
      <c r="BS36" s="123">
        <v>77000</v>
      </c>
      <c r="BT36" s="124">
        <f>IFERROR(BS36/BO36,"-")</f>
        <v>38500</v>
      </c>
      <c r="BU36" s="125"/>
      <c r="BV36" s="125"/>
      <c r="BW36" s="125">
        <v>2</v>
      </c>
      <c r="BX36" s="126">
        <v>8</v>
      </c>
      <c r="BY36" s="127">
        <f>IF(Q36=0,"",IF(BX36=0,"",(BX36/Q36)))</f>
        <v>0.72727272727273</v>
      </c>
      <c r="BZ36" s="128">
        <v>1</v>
      </c>
      <c r="CA36" s="129">
        <f>IFERROR(BZ36/BX36,"-")</f>
        <v>0.125</v>
      </c>
      <c r="CB36" s="130">
        <v>500000</v>
      </c>
      <c r="CC36" s="131">
        <f>IFERROR(CB36/BX36,"-")</f>
        <v>62500</v>
      </c>
      <c r="CD36" s="132"/>
      <c r="CE36" s="132"/>
      <c r="CF36" s="132">
        <v>1</v>
      </c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568000</v>
      </c>
      <c r="CR36" s="141">
        <v>500000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30"/>
      <c r="B37" s="86"/>
      <c r="C37" s="86"/>
      <c r="D37" s="87"/>
      <c r="E37" s="87"/>
      <c r="F37" s="87"/>
      <c r="G37" s="88"/>
      <c r="H37" s="89"/>
      <c r="I37" s="89"/>
      <c r="J37" s="89"/>
      <c r="K37" s="182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8"/>
      <c r="Z37" s="188"/>
      <c r="AA37" s="188"/>
      <c r="AB37" s="188"/>
      <c r="AC37" s="33"/>
      <c r="AD37" s="58"/>
      <c r="AE37" s="62"/>
      <c r="AF37" s="63"/>
      <c r="AG37" s="62"/>
      <c r="AH37" s="66"/>
      <c r="AI37" s="67"/>
      <c r="AJ37" s="68"/>
      <c r="AK37" s="69"/>
      <c r="AL37" s="69"/>
      <c r="AM37" s="69"/>
      <c r="AN37" s="62"/>
      <c r="AO37" s="63"/>
      <c r="AP37" s="62"/>
      <c r="AQ37" s="66"/>
      <c r="AR37" s="67"/>
      <c r="AS37" s="68"/>
      <c r="AT37" s="69"/>
      <c r="AU37" s="69"/>
      <c r="AV37" s="69"/>
      <c r="AW37" s="62"/>
      <c r="AX37" s="63"/>
      <c r="AY37" s="62"/>
      <c r="AZ37" s="66"/>
      <c r="BA37" s="67"/>
      <c r="BB37" s="68"/>
      <c r="BC37" s="69"/>
      <c r="BD37" s="69"/>
      <c r="BE37" s="69"/>
      <c r="BF37" s="62"/>
      <c r="BG37" s="63"/>
      <c r="BH37" s="62"/>
      <c r="BI37" s="66"/>
      <c r="BJ37" s="67"/>
      <c r="BK37" s="68"/>
      <c r="BL37" s="69"/>
      <c r="BM37" s="69"/>
      <c r="BN37" s="69"/>
      <c r="BO37" s="64"/>
      <c r="BP37" s="65"/>
      <c r="BQ37" s="62"/>
      <c r="BR37" s="66"/>
      <c r="BS37" s="67"/>
      <c r="BT37" s="68"/>
      <c r="BU37" s="69"/>
      <c r="BV37" s="69"/>
      <c r="BW37" s="69"/>
      <c r="BX37" s="64"/>
      <c r="BY37" s="65"/>
      <c r="BZ37" s="62"/>
      <c r="CA37" s="66"/>
      <c r="CB37" s="67"/>
      <c r="CC37" s="68"/>
      <c r="CD37" s="69"/>
      <c r="CE37" s="69"/>
      <c r="CF37" s="69"/>
      <c r="CG37" s="64"/>
      <c r="CH37" s="65"/>
      <c r="CI37" s="62"/>
      <c r="CJ37" s="66"/>
      <c r="CK37" s="67"/>
      <c r="CL37" s="68"/>
      <c r="CM37" s="69"/>
      <c r="CN37" s="69"/>
      <c r="CO37" s="69"/>
      <c r="CP37" s="70"/>
      <c r="CQ37" s="67"/>
      <c r="CR37" s="67"/>
      <c r="CS37" s="67"/>
      <c r="CT37" s="71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4"/>
      <c r="K38" s="183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8"/>
      <c r="Z38" s="188"/>
      <c r="AA38" s="188"/>
      <c r="AB38" s="188"/>
      <c r="AC38" s="33"/>
      <c r="AD38" s="60"/>
      <c r="AE38" s="62"/>
      <c r="AF38" s="63"/>
      <c r="AG38" s="62"/>
      <c r="AH38" s="66"/>
      <c r="AI38" s="67"/>
      <c r="AJ38" s="68"/>
      <c r="AK38" s="69"/>
      <c r="AL38" s="69"/>
      <c r="AM38" s="69"/>
      <c r="AN38" s="62"/>
      <c r="AO38" s="63"/>
      <c r="AP38" s="62"/>
      <c r="AQ38" s="66"/>
      <c r="AR38" s="67"/>
      <c r="AS38" s="68"/>
      <c r="AT38" s="69"/>
      <c r="AU38" s="69"/>
      <c r="AV38" s="69"/>
      <c r="AW38" s="62"/>
      <c r="AX38" s="63"/>
      <c r="AY38" s="62"/>
      <c r="AZ38" s="66"/>
      <c r="BA38" s="67"/>
      <c r="BB38" s="68"/>
      <c r="BC38" s="69"/>
      <c r="BD38" s="69"/>
      <c r="BE38" s="69"/>
      <c r="BF38" s="62"/>
      <c r="BG38" s="63"/>
      <c r="BH38" s="62"/>
      <c r="BI38" s="66"/>
      <c r="BJ38" s="67"/>
      <c r="BK38" s="68"/>
      <c r="BL38" s="69"/>
      <c r="BM38" s="69"/>
      <c r="BN38" s="69"/>
      <c r="BO38" s="64"/>
      <c r="BP38" s="65"/>
      <c r="BQ38" s="62"/>
      <c r="BR38" s="66"/>
      <c r="BS38" s="67"/>
      <c r="BT38" s="68"/>
      <c r="BU38" s="69"/>
      <c r="BV38" s="69"/>
      <c r="BW38" s="69"/>
      <c r="BX38" s="64"/>
      <c r="BY38" s="65"/>
      <c r="BZ38" s="62"/>
      <c r="CA38" s="66"/>
      <c r="CB38" s="67"/>
      <c r="CC38" s="68"/>
      <c r="CD38" s="69"/>
      <c r="CE38" s="69"/>
      <c r="CF38" s="69"/>
      <c r="CG38" s="64"/>
      <c r="CH38" s="65"/>
      <c r="CI38" s="62"/>
      <c r="CJ38" s="66"/>
      <c r="CK38" s="67"/>
      <c r="CL38" s="68"/>
      <c r="CM38" s="69"/>
      <c r="CN38" s="69"/>
      <c r="CO38" s="69"/>
      <c r="CP38" s="70"/>
      <c r="CQ38" s="67"/>
      <c r="CR38" s="67"/>
      <c r="CS38" s="67"/>
      <c r="CT38" s="71"/>
    </row>
    <row r="39" spans="1:99">
      <c r="A39" s="19">
        <f>AC39</f>
        <v>1.420020661157</v>
      </c>
      <c r="B39" s="39"/>
      <c r="C39" s="39"/>
      <c r="D39" s="39"/>
      <c r="E39" s="39"/>
      <c r="F39" s="39"/>
      <c r="G39" s="39"/>
      <c r="H39" s="40" t="s">
        <v>138</v>
      </c>
      <c r="I39" s="40"/>
      <c r="J39" s="40"/>
      <c r="K39" s="184">
        <f>SUM(K6:K38)</f>
        <v>2420000</v>
      </c>
      <c r="L39" s="41">
        <f>SUM(L6:L38)</f>
        <v>0</v>
      </c>
      <c r="M39" s="41">
        <f>SUM(M6:M38)</f>
        <v>0</v>
      </c>
      <c r="N39" s="41">
        <f>SUM(N6:N38)</f>
        <v>1364</v>
      </c>
      <c r="O39" s="41">
        <f>SUM(O6:O38)</f>
        <v>292</v>
      </c>
      <c r="P39" s="41">
        <f>SUM(P6:P38)</f>
        <v>0</v>
      </c>
      <c r="Q39" s="41">
        <f>SUM(Q6:Q38)</f>
        <v>292</v>
      </c>
      <c r="R39" s="42">
        <f>IFERROR(Q39/N39,"-")</f>
        <v>0.21407624633431</v>
      </c>
      <c r="S39" s="77">
        <f>SUM(S6:S38)</f>
        <v>22</v>
      </c>
      <c r="T39" s="77">
        <f>SUM(T6:T38)</f>
        <v>54</v>
      </c>
      <c r="U39" s="42">
        <f>IFERROR(S39/Q39,"-")</f>
        <v>0.075342465753425</v>
      </c>
      <c r="V39" s="43">
        <f>IFERROR(K39/Q39,"-")</f>
        <v>8287.6712328767</v>
      </c>
      <c r="W39" s="44">
        <f>SUM(W6:W38)</f>
        <v>48</v>
      </c>
      <c r="X39" s="42">
        <f>IFERROR(W39/Q39,"-")</f>
        <v>0.16438356164384</v>
      </c>
      <c r="Y39" s="184">
        <f>SUM(Y6:Y38)</f>
        <v>3436450</v>
      </c>
      <c r="Z39" s="184">
        <f>IFERROR(Y39/Q39,"-")</f>
        <v>11768.664383562</v>
      </c>
      <c r="AA39" s="184">
        <f>IFERROR(Y39/W39,"-")</f>
        <v>71592.708333333</v>
      </c>
      <c r="AB39" s="184">
        <f>Y39-K39</f>
        <v>1016450</v>
      </c>
      <c r="AC39" s="46">
        <f>Y39/K39</f>
        <v>1.420020661157</v>
      </c>
      <c r="AD39" s="59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6"/>
    <mergeCell ref="K19:K26"/>
    <mergeCell ref="V19:V26"/>
    <mergeCell ref="AB19:AB26"/>
    <mergeCell ref="AC19:AC26"/>
    <mergeCell ref="A27:A30"/>
    <mergeCell ref="K27:K30"/>
    <mergeCell ref="V27:V30"/>
    <mergeCell ref="AB27:AB30"/>
    <mergeCell ref="AC27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139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12.2608</v>
      </c>
      <c r="B6" s="189" t="s">
        <v>140</v>
      </c>
      <c r="C6" s="189" t="s">
        <v>141</v>
      </c>
      <c r="D6" s="189" t="s">
        <v>142</v>
      </c>
      <c r="E6" s="189" t="s">
        <v>143</v>
      </c>
      <c r="F6" s="189"/>
      <c r="G6" s="189" t="s">
        <v>144</v>
      </c>
      <c r="H6" s="89" t="s">
        <v>145</v>
      </c>
      <c r="I6" s="89" t="s">
        <v>146</v>
      </c>
      <c r="J6" s="190" t="s">
        <v>64</v>
      </c>
      <c r="K6" s="181">
        <v>75000</v>
      </c>
      <c r="L6" s="80">
        <v>0</v>
      </c>
      <c r="M6" s="80">
        <v>0</v>
      </c>
      <c r="N6" s="80">
        <v>177</v>
      </c>
      <c r="O6" s="91">
        <v>17</v>
      </c>
      <c r="P6" s="92">
        <v>1</v>
      </c>
      <c r="Q6" s="93">
        <f>O6+P6</f>
        <v>18</v>
      </c>
      <c r="R6" s="81">
        <f>IFERROR(Q6/N6,"-")</f>
        <v>0.10169491525424</v>
      </c>
      <c r="S6" s="80">
        <v>1</v>
      </c>
      <c r="T6" s="80">
        <v>5</v>
      </c>
      <c r="U6" s="81">
        <f>IFERROR(T6/(Q6),"-")</f>
        <v>0.27777777777778</v>
      </c>
      <c r="V6" s="82">
        <f>IFERROR(K6/SUM(Q6:Q7),"-")</f>
        <v>1562.5</v>
      </c>
      <c r="W6" s="83">
        <v>4</v>
      </c>
      <c r="X6" s="81">
        <f>IF(Q6=0,"-",W6/Q6)</f>
        <v>0.22222222222222</v>
      </c>
      <c r="Y6" s="186">
        <v>182000</v>
      </c>
      <c r="Z6" s="187">
        <f>IFERROR(Y6/Q6,"-")</f>
        <v>10111.111111111</v>
      </c>
      <c r="AA6" s="187">
        <f>IFERROR(Y6/W6,"-")</f>
        <v>45500</v>
      </c>
      <c r="AB6" s="181">
        <f>SUM(Y6:Y7)-SUM(K6:K7)</f>
        <v>844560</v>
      </c>
      <c r="AC6" s="85">
        <f>SUM(Y6:Y7)/SUM(K6:K7)</f>
        <v>12.2608</v>
      </c>
      <c r="AD6" s="78"/>
      <c r="AE6" s="94">
        <v>1</v>
      </c>
      <c r="AF6" s="95">
        <f>IF(Q6=0,"",IF(AE6=0,"",(AE6/Q6)))</f>
        <v>0.055555555555556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4</v>
      </c>
      <c r="AO6" s="101">
        <f>IF(Q6=0,"",IF(AN6=0,"",(AN6/Q6)))</f>
        <v>0.22222222222222</v>
      </c>
      <c r="AP6" s="100">
        <v>1</v>
      </c>
      <c r="AQ6" s="102">
        <f>IFERROR(AP6/AN6,"-")</f>
        <v>0.25</v>
      </c>
      <c r="AR6" s="103">
        <v>13000</v>
      </c>
      <c r="AS6" s="104">
        <f>IFERROR(AR6/AN6,"-")</f>
        <v>3250</v>
      </c>
      <c r="AT6" s="105"/>
      <c r="AU6" s="105"/>
      <c r="AV6" s="105">
        <v>1</v>
      </c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3</v>
      </c>
      <c r="BP6" s="120">
        <f>IF(Q6=0,"",IF(BO6=0,"",(BO6/Q6)))</f>
        <v>0.16666666666667</v>
      </c>
      <c r="BQ6" s="121">
        <v>1</v>
      </c>
      <c r="BR6" s="122">
        <f>IFERROR(BQ6/BO6,"-")</f>
        <v>0.33333333333333</v>
      </c>
      <c r="BS6" s="123">
        <v>1000</v>
      </c>
      <c r="BT6" s="124">
        <f>IFERROR(BS6/BO6,"-")</f>
        <v>333.33333333333</v>
      </c>
      <c r="BU6" s="125">
        <v>1</v>
      </c>
      <c r="BV6" s="125"/>
      <c r="BW6" s="125"/>
      <c r="BX6" s="126">
        <v>10</v>
      </c>
      <c r="BY6" s="127">
        <f>IF(Q6=0,"",IF(BX6=0,"",(BX6/Q6)))</f>
        <v>0.55555555555556</v>
      </c>
      <c r="BZ6" s="128">
        <v>3</v>
      </c>
      <c r="CA6" s="129">
        <f>IFERROR(BZ6/BX6,"-")</f>
        <v>0.3</v>
      </c>
      <c r="CB6" s="130">
        <v>164000</v>
      </c>
      <c r="CC6" s="131">
        <f>IFERROR(CB6/BX6,"-")</f>
        <v>16400</v>
      </c>
      <c r="CD6" s="132"/>
      <c r="CE6" s="132">
        <v>1</v>
      </c>
      <c r="CF6" s="132">
        <v>2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4</v>
      </c>
      <c r="CQ6" s="141">
        <v>182000</v>
      </c>
      <c r="CR6" s="141">
        <v>134000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147</v>
      </c>
      <c r="C7" s="189" t="s">
        <v>141</v>
      </c>
      <c r="D7" s="189"/>
      <c r="E7" s="189"/>
      <c r="F7" s="189"/>
      <c r="G7" s="189" t="s">
        <v>74</v>
      </c>
      <c r="H7" s="89"/>
      <c r="I7" s="89"/>
      <c r="J7" s="89"/>
      <c r="K7" s="181"/>
      <c r="L7" s="80">
        <v>0</v>
      </c>
      <c r="M7" s="80">
        <v>0</v>
      </c>
      <c r="N7" s="80">
        <v>77</v>
      </c>
      <c r="O7" s="91">
        <v>30</v>
      </c>
      <c r="P7" s="92">
        <v>0</v>
      </c>
      <c r="Q7" s="93">
        <f>O7+P7</f>
        <v>30</v>
      </c>
      <c r="R7" s="81">
        <f>IFERROR(Q7/N7,"-")</f>
        <v>0.38961038961039</v>
      </c>
      <c r="S7" s="80">
        <v>2</v>
      </c>
      <c r="T7" s="80">
        <v>4</v>
      </c>
      <c r="U7" s="81">
        <f>IFERROR(T7/(Q7),"-")</f>
        <v>0.13333333333333</v>
      </c>
      <c r="V7" s="82"/>
      <c r="W7" s="83">
        <v>5</v>
      </c>
      <c r="X7" s="81">
        <f>IF(Q7=0,"-",W7/Q7)</f>
        <v>0.16666666666667</v>
      </c>
      <c r="Y7" s="186">
        <v>737560</v>
      </c>
      <c r="Z7" s="187">
        <f>IFERROR(Y7/Q7,"-")</f>
        <v>24585.333333333</v>
      </c>
      <c r="AA7" s="187">
        <f>IFERROR(Y7/W7,"-")</f>
        <v>147512</v>
      </c>
      <c r="AB7" s="181"/>
      <c r="AC7" s="85"/>
      <c r="AD7" s="78"/>
      <c r="AE7" s="94">
        <v>1</v>
      </c>
      <c r="AF7" s="95">
        <f>IF(Q7=0,"",IF(AE7=0,"",(AE7/Q7)))</f>
        <v>0.033333333333333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4</v>
      </c>
      <c r="AO7" s="101">
        <f>IF(Q7=0,"",IF(AN7=0,"",(AN7/Q7)))</f>
        <v>0.13333333333333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0.033333333333333</v>
      </c>
      <c r="AY7" s="106">
        <v>1</v>
      </c>
      <c r="AZ7" s="108">
        <f>IFERROR(AY7/AW7,"-")</f>
        <v>1</v>
      </c>
      <c r="BA7" s="109">
        <v>257560</v>
      </c>
      <c r="BB7" s="110">
        <f>IFERROR(BA7/AW7,"-")</f>
        <v>257560</v>
      </c>
      <c r="BC7" s="111"/>
      <c r="BD7" s="111"/>
      <c r="BE7" s="111">
        <v>1</v>
      </c>
      <c r="BF7" s="112">
        <v>5</v>
      </c>
      <c r="BG7" s="113">
        <f>IF(Q7=0,"",IF(BF7=0,"",(BF7/Q7)))</f>
        <v>0.16666666666667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0.066666666666667</v>
      </c>
      <c r="BQ7" s="121">
        <v>1</v>
      </c>
      <c r="BR7" s="122">
        <f>IFERROR(BQ7/BO7,"-")</f>
        <v>0.5</v>
      </c>
      <c r="BS7" s="123">
        <v>57000</v>
      </c>
      <c r="BT7" s="124">
        <f>IFERROR(BS7/BO7,"-")</f>
        <v>28500</v>
      </c>
      <c r="BU7" s="125"/>
      <c r="BV7" s="125"/>
      <c r="BW7" s="125">
        <v>1</v>
      </c>
      <c r="BX7" s="126">
        <v>14</v>
      </c>
      <c r="BY7" s="127">
        <f>IF(Q7=0,"",IF(BX7=0,"",(BX7/Q7)))</f>
        <v>0.46666666666667</v>
      </c>
      <c r="BZ7" s="128">
        <v>3</v>
      </c>
      <c r="CA7" s="129">
        <f>IFERROR(BZ7/BX7,"-")</f>
        <v>0.21428571428571</v>
      </c>
      <c r="CB7" s="130">
        <v>390000</v>
      </c>
      <c r="CC7" s="131">
        <f>IFERROR(CB7/BX7,"-")</f>
        <v>27857.142857143</v>
      </c>
      <c r="CD7" s="132">
        <v>1</v>
      </c>
      <c r="CE7" s="132">
        <v>1</v>
      </c>
      <c r="CF7" s="132">
        <v>1</v>
      </c>
      <c r="CG7" s="133">
        <v>3</v>
      </c>
      <c r="CH7" s="134">
        <f>IF(Q7=0,"",IF(CG7=0,"",(CG7/Q7)))</f>
        <v>0.1</v>
      </c>
      <c r="CI7" s="135">
        <v>1</v>
      </c>
      <c r="CJ7" s="136">
        <f>IFERROR(CI7/CG7,"-")</f>
        <v>0.33333333333333</v>
      </c>
      <c r="CK7" s="137">
        <v>33000</v>
      </c>
      <c r="CL7" s="138">
        <f>IFERROR(CK7/CG7,"-")</f>
        <v>11000</v>
      </c>
      <c r="CM7" s="139"/>
      <c r="CN7" s="139"/>
      <c r="CO7" s="139">
        <v>1</v>
      </c>
      <c r="CP7" s="140">
        <v>5</v>
      </c>
      <c r="CQ7" s="141">
        <v>737560</v>
      </c>
      <c r="CR7" s="141">
        <v>375000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8.8307692307692</v>
      </c>
      <c r="B8" s="189" t="s">
        <v>148</v>
      </c>
      <c r="C8" s="189" t="s">
        <v>141</v>
      </c>
      <c r="D8" s="189" t="s">
        <v>149</v>
      </c>
      <c r="E8" s="189" t="s">
        <v>150</v>
      </c>
      <c r="F8" s="189"/>
      <c r="G8" s="189" t="s">
        <v>144</v>
      </c>
      <c r="H8" s="89" t="s">
        <v>151</v>
      </c>
      <c r="I8" s="89" t="s">
        <v>152</v>
      </c>
      <c r="J8" s="190" t="s">
        <v>64</v>
      </c>
      <c r="K8" s="181">
        <v>65000</v>
      </c>
      <c r="L8" s="80">
        <v>0</v>
      </c>
      <c r="M8" s="80">
        <v>0</v>
      </c>
      <c r="N8" s="80">
        <v>38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>
        <f>IFERROR(K8/SUM(Q8:Q9),"-")</f>
        <v>5416.6666666667</v>
      </c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>
        <f>SUM(Y8:Y9)-SUM(K8:K9)</f>
        <v>509000</v>
      </c>
      <c r="AC8" s="85">
        <f>SUM(Y8:Y9)/SUM(K8:K9)</f>
        <v>8.8307692307692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153</v>
      </c>
      <c r="C9" s="189" t="s">
        <v>141</v>
      </c>
      <c r="D9" s="189"/>
      <c r="E9" s="189"/>
      <c r="F9" s="189"/>
      <c r="G9" s="189" t="s">
        <v>74</v>
      </c>
      <c r="H9" s="89"/>
      <c r="I9" s="89"/>
      <c r="J9" s="89"/>
      <c r="K9" s="181"/>
      <c r="L9" s="80">
        <v>0</v>
      </c>
      <c r="M9" s="80">
        <v>0</v>
      </c>
      <c r="N9" s="80">
        <v>34</v>
      </c>
      <c r="O9" s="91">
        <v>12</v>
      </c>
      <c r="P9" s="92">
        <v>0</v>
      </c>
      <c r="Q9" s="93">
        <f>O9+P9</f>
        <v>12</v>
      </c>
      <c r="R9" s="81">
        <f>IFERROR(Q9/N9,"-")</f>
        <v>0.35294117647059</v>
      </c>
      <c r="S9" s="80">
        <v>2</v>
      </c>
      <c r="T9" s="80">
        <v>0</v>
      </c>
      <c r="U9" s="81">
        <f>IFERROR(T9/(Q9),"-")</f>
        <v>0</v>
      </c>
      <c r="V9" s="82"/>
      <c r="W9" s="83">
        <v>2</v>
      </c>
      <c r="X9" s="81">
        <f>IF(Q9=0,"-",W9/Q9)</f>
        <v>0.16666666666667</v>
      </c>
      <c r="Y9" s="186">
        <v>574000</v>
      </c>
      <c r="Z9" s="187">
        <f>IFERROR(Y9/Q9,"-")</f>
        <v>47833.333333333</v>
      </c>
      <c r="AA9" s="187">
        <f>IFERROR(Y9/W9,"-")</f>
        <v>287000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7</v>
      </c>
      <c r="BP9" s="120">
        <f>IF(Q9=0,"",IF(BO9=0,"",(BO9/Q9)))</f>
        <v>0.58333333333333</v>
      </c>
      <c r="BQ9" s="121">
        <v>2</v>
      </c>
      <c r="BR9" s="122">
        <f>IFERROR(BQ9/BO9,"-")</f>
        <v>0.28571428571429</v>
      </c>
      <c r="BS9" s="123">
        <v>81000</v>
      </c>
      <c r="BT9" s="124">
        <f>IFERROR(BS9/BO9,"-")</f>
        <v>11571.428571429</v>
      </c>
      <c r="BU9" s="125"/>
      <c r="BV9" s="125">
        <v>1</v>
      </c>
      <c r="BW9" s="125">
        <v>1</v>
      </c>
      <c r="BX9" s="126">
        <v>3</v>
      </c>
      <c r="BY9" s="127">
        <f>IF(Q9=0,"",IF(BX9=0,"",(BX9/Q9)))</f>
        <v>0.25</v>
      </c>
      <c r="BZ9" s="128">
        <v>1</v>
      </c>
      <c r="CA9" s="129">
        <f>IFERROR(BZ9/BX9,"-")</f>
        <v>0.33333333333333</v>
      </c>
      <c r="CB9" s="130">
        <v>4127000</v>
      </c>
      <c r="CC9" s="131">
        <f>IFERROR(CB9/BX9,"-")</f>
        <v>1375666.6666667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574000</v>
      </c>
      <c r="CR9" s="141">
        <v>4127000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0.275</v>
      </c>
      <c r="B10" s="189" t="s">
        <v>154</v>
      </c>
      <c r="C10" s="189" t="s">
        <v>141</v>
      </c>
      <c r="D10" s="189" t="s">
        <v>155</v>
      </c>
      <c r="E10" s="189" t="s">
        <v>156</v>
      </c>
      <c r="F10" s="189"/>
      <c r="G10" s="189" t="s">
        <v>144</v>
      </c>
      <c r="H10" s="89" t="s">
        <v>157</v>
      </c>
      <c r="I10" s="89" t="s">
        <v>158</v>
      </c>
      <c r="J10" s="89" t="s">
        <v>159</v>
      </c>
      <c r="K10" s="181">
        <v>120000</v>
      </c>
      <c r="L10" s="80">
        <v>0</v>
      </c>
      <c r="M10" s="80">
        <v>0</v>
      </c>
      <c r="N10" s="80">
        <v>71</v>
      </c>
      <c r="O10" s="91">
        <v>13</v>
      </c>
      <c r="P10" s="92">
        <v>0</v>
      </c>
      <c r="Q10" s="93">
        <f>O10+P10</f>
        <v>13</v>
      </c>
      <c r="R10" s="81">
        <f>IFERROR(Q10/N10,"-")</f>
        <v>0.1830985915493</v>
      </c>
      <c r="S10" s="80">
        <v>1</v>
      </c>
      <c r="T10" s="80">
        <v>2</v>
      </c>
      <c r="U10" s="81">
        <f>IFERROR(T10/(Q10),"-")</f>
        <v>0.15384615384615</v>
      </c>
      <c r="V10" s="82">
        <f>IFERROR(K10/SUM(Q10:Q11),"-")</f>
        <v>6666.6666666667</v>
      </c>
      <c r="W10" s="83">
        <v>2</v>
      </c>
      <c r="X10" s="81">
        <f>IF(Q10=0,"-",W10/Q10)</f>
        <v>0.15384615384615</v>
      </c>
      <c r="Y10" s="186">
        <v>18000</v>
      </c>
      <c r="Z10" s="187">
        <f>IFERROR(Y10/Q10,"-")</f>
        <v>1384.6153846154</v>
      </c>
      <c r="AA10" s="187">
        <f>IFERROR(Y10/W10,"-")</f>
        <v>9000</v>
      </c>
      <c r="AB10" s="181">
        <f>SUM(Y10:Y11)-SUM(K10:K11)</f>
        <v>-87000</v>
      </c>
      <c r="AC10" s="85">
        <f>SUM(Y10:Y11)/SUM(K10:K11)</f>
        <v>0.275</v>
      </c>
      <c r="AD10" s="78"/>
      <c r="AE10" s="94">
        <v>2</v>
      </c>
      <c r="AF10" s="95">
        <f>IF(Q10=0,"",IF(AE10=0,"",(AE10/Q10)))</f>
        <v>0.15384615384615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5</v>
      </c>
      <c r="AO10" s="101">
        <f>IF(Q10=0,"",IF(AN10=0,"",(AN10/Q10)))</f>
        <v>0.38461538461538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0.076923076923077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0.15384615384615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3</v>
      </c>
      <c r="BP10" s="120">
        <f>IF(Q10=0,"",IF(BO10=0,"",(BO10/Q10)))</f>
        <v>0.23076923076923</v>
      </c>
      <c r="BQ10" s="121">
        <v>2</v>
      </c>
      <c r="BR10" s="122">
        <f>IFERROR(BQ10/BO10,"-")</f>
        <v>0.66666666666667</v>
      </c>
      <c r="BS10" s="123">
        <v>18000</v>
      </c>
      <c r="BT10" s="124">
        <f>IFERROR(BS10/BO10,"-")</f>
        <v>6000</v>
      </c>
      <c r="BU10" s="125"/>
      <c r="BV10" s="125">
        <v>2</v>
      </c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18000</v>
      </c>
      <c r="CR10" s="141">
        <v>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160</v>
      </c>
      <c r="C11" s="189" t="s">
        <v>141</v>
      </c>
      <c r="D11" s="189"/>
      <c r="E11" s="189"/>
      <c r="F11" s="189"/>
      <c r="G11" s="189" t="s">
        <v>74</v>
      </c>
      <c r="H11" s="89"/>
      <c r="I11" s="89"/>
      <c r="J11" s="89"/>
      <c r="K11" s="181"/>
      <c r="L11" s="80">
        <v>0</v>
      </c>
      <c r="M11" s="80">
        <v>0</v>
      </c>
      <c r="N11" s="80">
        <v>3</v>
      </c>
      <c r="O11" s="91">
        <v>5</v>
      </c>
      <c r="P11" s="92">
        <v>0</v>
      </c>
      <c r="Q11" s="93">
        <f>O11+P11</f>
        <v>5</v>
      </c>
      <c r="R11" s="81">
        <f>IFERROR(Q11/N11,"-")</f>
        <v>1.6666666666667</v>
      </c>
      <c r="S11" s="80">
        <v>0</v>
      </c>
      <c r="T11" s="80">
        <v>2</v>
      </c>
      <c r="U11" s="81">
        <f>IFERROR(T11/(Q11),"-")</f>
        <v>0.4</v>
      </c>
      <c r="V11" s="82"/>
      <c r="W11" s="83">
        <v>1</v>
      </c>
      <c r="X11" s="81">
        <f>IF(Q11=0,"-",W11/Q11)</f>
        <v>0.2</v>
      </c>
      <c r="Y11" s="186">
        <v>15000</v>
      </c>
      <c r="Z11" s="187">
        <f>IFERROR(Y11/Q11,"-")</f>
        <v>3000</v>
      </c>
      <c r="AA11" s="187">
        <f>IFERROR(Y11/W11,"-")</f>
        <v>15000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0.2</v>
      </c>
      <c r="BQ11" s="121">
        <v>1</v>
      </c>
      <c r="BR11" s="122">
        <f>IFERROR(BQ11/BO11,"-")</f>
        <v>1</v>
      </c>
      <c r="BS11" s="123">
        <v>5000</v>
      </c>
      <c r="BT11" s="124">
        <f>IFERROR(BS11/BO11,"-")</f>
        <v>5000</v>
      </c>
      <c r="BU11" s="125">
        <v>1</v>
      </c>
      <c r="BV11" s="125"/>
      <c r="BW11" s="125"/>
      <c r="BX11" s="126">
        <v>3</v>
      </c>
      <c r="BY11" s="127">
        <f>IF(Q11=0,"",IF(BX11=0,"",(BX11/Q11)))</f>
        <v>0.6</v>
      </c>
      <c r="BZ11" s="128">
        <v>1</v>
      </c>
      <c r="CA11" s="129">
        <f>IFERROR(BZ11/BX11,"-")</f>
        <v>0.33333333333333</v>
      </c>
      <c r="CB11" s="130">
        <v>120000</v>
      </c>
      <c r="CC11" s="131">
        <f>IFERROR(CB11/BX11,"-")</f>
        <v>40000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15000</v>
      </c>
      <c r="CR11" s="141">
        <v>120000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1.42</v>
      </c>
      <c r="B12" s="189" t="s">
        <v>161</v>
      </c>
      <c r="C12" s="189" t="s">
        <v>141</v>
      </c>
      <c r="D12" s="189" t="s">
        <v>155</v>
      </c>
      <c r="E12" s="189" t="s">
        <v>162</v>
      </c>
      <c r="F12" s="189"/>
      <c r="G12" s="189" t="s">
        <v>144</v>
      </c>
      <c r="H12" s="89" t="s">
        <v>163</v>
      </c>
      <c r="I12" s="89" t="s">
        <v>158</v>
      </c>
      <c r="J12" s="89" t="s">
        <v>164</v>
      </c>
      <c r="K12" s="181">
        <v>100000</v>
      </c>
      <c r="L12" s="80">
        <v>0</v>
      </c>
      <c r="M12" s="80">
        <v>0</v>
      </c>
      <c r="N12" s="80">
        <v>70</v>
      </c>
      <c r="O12" s="91">
        <v>14</v>
      </c>
      <c r="P12" s="92">
        <v>0</v>
      </c>
      <c r="Q12" s="93">
        <f>O12+P12</f>
        <v>14</v>
      </c>
      <c r="R12" s="81">
        <f>IFERROR(Q12/N12,"-")</f>
        <v>0.2</v>
      </c>
      <c r="S12" s="80">
        <v>2</v>
      </c>
      <c r="T12" s="80">
        <v>3</v>
      </c>
      <c r="U12" s="81">
        <f>IFERROR(T12/(Q12),"-")</f>
        <v>0.21428571428571</v>
      </c>
      <c r="V12" s="82">
        <f>IFERROR(K12/SUM(Q12:Q13),"-")</f>
        <v>4347.8260869565</v>
      </c>
      <c r="W12" s="83">
        <v>2</v>
      </c>
      <c r="X12" s="81">
        <f>IF(Q12=0,"-",W12/Q12)</f>
        <v>0.14285714285714</v>
      </c>
      <c r="Y12" s="186">
        <v>64000</v>
      </c>
      <c r="Z12" s="187">
        <f>IFERROR(Y12/Q12,"-")</f>
        <v>4571.4285714286</v>
      </c>
      <c r="AA12" s="187">
        <f>IFERROR(Y12/W12,"-")</f>
        <v>32000</v>
      </c>
      <c r="AB12" s="181">
        <f>SUM(Y12:Y13)-SUM(K12:K13)</f>
        <v>42000</v>
      </c>
      <c r="AC12" s="85">
        <f>SUM(Y12:Y13)/SUM(K12:K13)</f>
        <v>1.42</v>
      </c>
      <c r="AD12" s="78"/>
      <c r="AE12" s="94">
        <v>1</v>
      </c>
      <c r="AF12" s="95">
        <f>IF(Q12=0,"",IF(AE12=0,"",(AE12/Q12)))</f>
        <v>0.071428571428571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3</v>
      </c>
      <c r="AO12" s="101">
        <f>IF(Q12=0,"",IF(AN12=0,"",(AN12/Q12)))</f>
        <v>0.21428571428571</v>
      </c>
      <c r="AP12" s="100">
        <v>1</v>
      </c>
      <c r="AQ12" s="102">
        <f>IFERROR(AP12/AN12,"-")</f>
        <v>0.33333333333333</v>
      </c>
      <c r="AR12" s="103">
        <v>5000</v>
      </c>
      <c r="AS12" s="104">
        <f>IFERROR(AR12/AN12,"-")</f>
        <v>1666.6666666667</v>
      </c>
      <c r="AT12" s="105">
        <v>1</v>
      </c>
      <c r="AU12" s="105"/>
      <c r="AV12" s="105"/>
      <c r="AW12" s="106">
        <v>1</v>
      </c>
      <c r="AX12" s="107">
        <f>IF(Q12=0,"",IF(AW12=0,"",(AW12/Q12)))</f>
        <v>0.071428571428571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0.28571428571429</v>
      </c>
      <c r="BH12" s="112">
        <v>2</v>
      </c>
      <c r="BI12" s="114">
        <f>IFERROR(BH12/BF12,"-")</f>
        <v>0.5</v>
      </c>
      <c r="BJ12" s="115">
        <v>42000</v>
      </c>
      <c r="BK12" s="116">
        <f>IFERROR(BJ12/BF12,"-")</f>
        <v>10500</v>
      </c>
      <c r="BL12" s="117">
        <v>1</v>
      </c>
      <c r="BM12" s="117"/>
      <c r="BN12" s="117">
        <v>1</v>
      </c>
      <c r="BO12" s="119">
        <v>4</v>
      </c>
      <c r="BP12" s="120">
        <f>IF(Q12=0,"",IF(BO12=0,"",(BO12/Q12)))</f>
        <v>0.28571428571429</v>
      </c>
      <c r="BQ12" s="121">
        <v>1</v>
      </c>
      <c r="BR12" s="122">
        <f>IFERROR(BQ12/BO12,"-")</f>
        <v>0.25</v>
      </c>
      <c r="BS12" s="123">
        <v>20000</v>
      </c>
      <c r="BT12" s="124">
        <f>IFERROR(BS12/BO12,"-")</f>
        <v>5000</v>
      </c>
      <c r="BU12" s="125"/>
      <c r="BV12" s="125"/>
      <c r="BW12" s="125">
        <v>1</v>
      </c>
      <c r="BX12" s="126">
        <v>1</v>
      </c>
      <c r="BY12" s="127">
        <f>IF(Q12=0,"",IF(BX12=0,"",(BX12/Q12)))</f>
        <v>0.071428571428571</v>
      </c>
      <c r="BZ12" s="128">
        <v>1</v>
      </c>
      <c r="CA12" s="129">
        <f>IFERROR(BZ12/BX12,"-")</f>
        <v>1</v>
      </c>
      <c r="CB12" s="130">
        <v>3000</v>
      </c>
      <c r="CC12" s="131">
        <f>IFERROR(CB12/BX12,"-")</f>
        <v>3000</v>
      </c>
      <c r="CD12" s="132">
        <v>1</v>
      </c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64000</v>
      </c>
      <c r="CR12" s="141">
        <v>39000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165</v>
      </c>
      <c r="C13" s="189" t="s">
        <v>141</v>
      </c>
      <c r="D13" s="189"/>
      <c r="E13" s="189"/>
      <c r="F13" s="189"/>
      <c r="G13" s="189" t="s">
        <v>74</v>
      </c>
      <c r="H13" s="89"/>
      <c r="I13" s="89"/>
      <c r="J13" s="89"/>
      <c r="K13" s="181"/>
      <c r="L13" s="80">
        <v>0</v>
      </c>
      <c r="M13" s="80">
        <v>0</v>
      </c>
      <c r="N13" s="80">
        <v>15</v>
      </c>
      <c r="O13" s="91">
        <v>9</v>
      </c>
      <c r="P13" s="92">
        <v>0</v>
      </c>
      <c r="Q13" s="93">
        <f>O13+P13</f>
        <v>9</v>
      </c>
      <c r="R13" s="81">
        <f>IFERROR(Q13/N13,"-")</f>
        <v>0.6</v>
      </c>
      <c r="S13" s="80">
        <v>1</v>
      </c>
      <c r="T13" s="80">
        <v>1</v>
      </c>
      <c r="U13" s="81">
        <f>IFERROR(T13/(Q13),"-")</f>
        <v>0.11111111111111</v>
      </c>
      <c r="V13" s="82"/>
      <c r="W13" s="83">
        <v>2</v>
      </c>
      <c r="X13" s="81">
        <f>IF(Q13=0,"-",W13/Q13)</f>
        <v>0.22222222222222</v>
      </c>
      <c r="Y13" s="186">
        <v>78000</v>
      </c>
      <c r="Z13" s="187">
        <f>IFERROR(Y13/Q13,"-")</f>
        <v>8666.6666666667</v>
      </c>
      <c r="AA13" s="187">
        <f>IFERROR(Y13/W13,"-")</f>
        <v>39000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2</v>
      </c>
      <c r="AX13" s="107">
        <f>IF(Q13=0,"",IF(AW13=0,"",(AW13/Q13)))</f>
        <v>0.22222222222222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3</v>
      </c>
      <c r="BG13" s="113">
        <f>IF(Q13=0,"",IF(BF13=0,"",(BF13/Q13)))</f>
        <v>0.33333333333333</v>
      </c>
      <c r="BH13" s="112">
        <v>1</v>
      </c>
      <c r="BI13" s="114">
        <f>IFERROR(BH13/BF13,"-")</f>
        <v>0.33333333333333</v>
      </c>
      <c r="BJ13" s="115">
        <v>68000</v>
      </c>
      <c r="BK13" s="116">
        <f>IFERROR(BJ13/BF13,"-")</f>
        <v>22666.666666667</v>
      </c>
      <c r="BL13" s="117"/>
      <c r="BM13" s="117"/>
      <c r="BN13" s="117">
        <v>1</v>
      </c>
      <c r="BO13" s="119">
        <v>1</v>
      </c>
      <c r="BP13" s="120">
        <f>IF(Q13=0,"",IF(BO13=0,"",(BO13/Q13)))</f>
        <v>0.11111111111111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0.22222222222222</v>
      </c>
      <c r="BZ13" s="128">
        <v>1</v>
      </c>
      <c r="CA13" s="129">
        <f>IFERROR(BZ13/BX13,"-")</f>
        <v>0.5</v>
      </c>
      <c r="CB13" s="130">
        <v>10000</v>
      </c>
      <c r="CC13" s="131">
        <f>IFERROR(CB13/BX13,"-")</f>
        <v>5000</v>
      </c>
      <c r="CD13" s="132"/>
      <c r="CE13" s="132">
        <v>1</v>
      </c>
      <c r="CF13" s="132"/>
      <c r="CG13" s="133">
        <v>1</v>
      </c>
      <c r="CH13" s="134">
        <f>IF(Q13=0,"",IF(CG13=0,"",(CG13/Q13)))</f>
        <v>0.11111111111111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78000</v>
      </c>
      <c r="CR13" s="141">
        <v>68000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0.026666666666667</v>
      </c>
      <c r="B14" s="189" t="s">
        <v>166</v>
      </c>
      <c r="C14" s="189" t="s">
        <v>141</v>
      </c>
      <c r="D14" s="189" t="s">
        <v>149</v>
      </c>
      <c r="E14" s="189" t="s">
        <v>167</v>
      </c>
      <c r="F14" s="189"/>
      <c r="G14" s="189" t="s">
        <v>144</v>
      </c>
      <c r="H14" s="89" t="s">
        <v>168</v>
      </c>
      <c r="I14" s="89" t="s">
        <v>158</v>
      </c>
      <c r="J14" s="89" t="s">
        <v>169</v>
      </c>
      <c r="K14" s="181">
        <v>75000</v>
      </c>
      <c r="L14" s="80">
        <v>0</v>
      </c>
      <c r="M14" s="80">
        <v>0</v>
      </c>
      <c r="N14" s="80">
        <v>38</v>
      </c>
      <c r="O14" s="91">
        <v>4</v>
      </c>
      <c r="P14" s="92">
        <v>0</v>
      </c>
      <c r="Q14" s="93">
        <f>O14+P14</f>
        <v>4</v>
      </c>
      <c r="R14" s="81">
        <f>IFERROR(Q14/N14,"-")</f>
        <v>0.10526315789474</v>
      </c>
      <c r="S14" s="80">
        <v>0</v>
      </c>
      <c r="T14" s="80">
        <v>2</v>
      </c>
      <c r="U14" s="81">
        <f>IFERROR(T14/(Q14),"-")</f>
        <v>0.5</v>
      </c>
      <c r="V14" s="82">
        <f>IFERROR(K14/SUM(Q14:Q15),"-")</f>
        <v>10714.285714286</v>
      </c>
      <c r="W14" s="83">
        <v>1</v>
      </c>
      <c r="X14" s="81">
        <f>IF(Q14=0,"-",W14/Q14)</f>
        <v>0.25</v>
      </c>
      <c r="Y14" s="186">
        <v>2000</v>
      </c>
      <c r="Z14" s="187">
        <f>IFERROR(Y14/Q14,"-")</f>
        <v>500</v>
      </c>
      <c r="AA14" s="187">
        <f>IFERROR(Y14/W14,"-")</f>
        <v>2000</v>
      </c>
      <c r="AB14" s="181">
        <f>SUM(Y14:Y15)-SUM(K14:K15)</f>
        <v>-73000</v>
      </c>
      <c r="AC14" s="85">
        <f>SUM(Y14:Y15)/SUM(K14:K15)</f>
        <v>0.026666666666667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3</v>
      </c>
      <c r="BG14" s="113">
        <f>IF(Q14=0,"",IF(BF14=0,"",(BF14/Q14)))</f>
        <v>0.75</v>
      </c>
      <c r="BH14" s="112">
        <v>1</v>
      </c>
      <c r="BI14" s="114">
        <f>IFERROR(BH14/BF14,"-")</f>
        <v>0.33333333333333</v>
      </c>
      <c r="BJ14" s="115">
        <v>2000</v>
      </c>
      <c r="BK14" s="116">
        <f>IFERROR(BJ14/BF14,"-")</f>
        <v>666.66666666667</v>
      </c>
      <c r="BL14" s="117">
        <v>1</v>
      </c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2000</v>
      </c>
      <c r="CR14" s="141">
        <v>2000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170</v>
      </c>
      <c r="C15" s="189" t="s">
        <v>141</v>
      </c>
      <c r="D15" s="189"/>
      <c r="E15" s="189"/>
      <c r="F15" s="189"/>
      <c r="G15" s="189" t="s">
        <v>74</v>
      </c>
      <c r="H15" s="89"/>
      <c r="I15" s="89"/>
      <c r="J15" s="89"/>
      <c r="K15" s="181"/>
      <c r="L15" s="80">
        <v>0</v>
      </c>
      <c r="M15" s="80">
        <v>0</v>
      </c>
      <c r="N15" s="80">
        <v>8</v>
      </c>
      <c r="O15" s="91">
        <v>3</v>
      </c>
      <c r="P15" s="92">
        <v>0</v>
      </c>
      <c r="Q15" s="93">
        <f>O15+P15</f>
        <v>3</v>
      </c>
      <c r="R15" s="81">
        <f>IFERROR(Q15/N15,"-")</f>
        <v>0.375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2</v>
      </c>
      <c r="BG15" s="113">
        <f>IF(Q15=0,"",IF(BF15=0,"",(BF15/Q15)))</f>
        <v>0.66666666666667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0.1875</v>
      </c>
      <c r="B16" s="189" t="s">
        <v>171</v>
      </c>
      <c r="C16" s="189" t="s">
        <v>141</v>
      </c>
      <c r="D16" s="189" t="s">
        <v>155</v>
      </c>
      <c r="E16" s="189" t="s">
        <v>172</v>
      </c>
      <c r="F16" s="189"/>
      <c r="G16" s="189" t="s">
        <v>144</v>
      </c>
      <c r="H16" s="89" t="s">
        <v>173</v>
      </c>
      <c r="I16" s="89" t="s">
        <v>174</v>
      </c>
      <c r="J16" s="89" t="s">
        <v>90</v>
      </c>
      <c r="K16" s="181">
        <v>80000</v>
      </c>
      <c r="L16" s="80">
        <v>0</v>
      </c>
      <c r="M16" s="80">
        <v>0</v>
      </c>
      <c r="N16" s="80">
        <v>19</v>
      </c>
      <c r="O16" s="91">
        <v>7</v>
      </c>
      <c r="P16" s="92">
        <v>0</v>
      </c>
      <c r="Q16" s="93">
        <f>O16+P16</f>
        <v>7</v>
      </c>
      <c r="R16" s="81">
        <f>IFERROR(Q16/N16,"-")</f>
        <v>0.36842105263158</v>
      </c>
      <c r="S16" s="80">
        <v>0</v>
      </c>
      <c r="T16" s="80">
        <v>2</v>
      </c>
      <c r="U16" s="81">
        <f>IFERROR(T16/(Q16),"-")</f>
        <v>0.28571428571429</v>
      </c>
      <c r="V16" s="82">
        <f>IFERROR(K16/SUM(Q16:Q17),"-")</f>
        <v>7272.7272727273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-65000</v>
      </c>
      <c r="AC16" s="85">
        <f>SUM(Y16:Y17)/SUM(K16:K17)</f>
        <v>0.1875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3</v>
      </c>
      <c r="AO16" s="101">
        <f>IF(Q16=0,"",IF(AN16=0,"",(AN16/Q16)))</f>
        <v>0.42857142857143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0.14285714285714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</v>
      </c>
      <c r="BG16" s="113">
        <f>IF(Q16=0,"",IF(BF16=0,"",(BF16/Q16)))</f>
        <v>0.28571428571429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0.14285714285714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175</v>
      </c>
      <c r="C17" s="189" t="s">
        <v>141</v>
      </c>
      <c r="D17" s="189"/>
      <c r="E17" s="189"/>
      <c r="F17" s="189"/>
      <c r="G17" s="189" t="s">
        <v>74</v>
      </c>
      <c r="H17" s="89"/>
      <c r="I17" s="89"/>
      <c r="J17" s="89"/>
      <c r="K17" s="181"/>
      <c r="L17" s="80">
        <v>0</v>
      </c>
      <c r="M17" s="80">
        <v>0</v>
      </c>
      <c r="N17" s="80">
        <v>2</v>
      </c>
      <c r="O17" s="91">
        <v>4</v>
      </c>
      <c r="P17" s="92">
        <v>0</v>
      </c>
      <c r="Q17" s="93">
        <f>O17+P17</f>
        <v>4</v>
      </c>
      <c r="R17" s="81">
        <f>IFERROR(Q17/N17,"-")</f>
        <v>2</v>
      </c>
      <c r="S17" s="80">
        <v>0</v>
      </c>
      <c r="T17" s="80">
        <v>1</v>
      </c>
      <c r="U17" s="81">
        <f>IFERROR(T17/(Q17),"-")</f>
        <v>0.25</v>
      </c>
      <c r="V17" s="82"/>
      <c r="W17" s="83">
        <v>0</v>
      </c>
      <c r="X17" s="81">
        <f>IF(Q17=0,"-",W17/Q17)</f>
        <v>0</v>
      </c>
      <c r="Y17" s="186">
        <v>15000</v>
      </c>
      <c r="Z17" s="187">
        <f>IFERROR(Y17/Q17,"-")</f>
        <v>3750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</v>
      </c>
      <c r="BP17" s="120">
        <f>IF(Q17=0,"",IF(BO17=0,"",(BO17/Q17)))</f>
        <v>0.5</v>
      </c>
      <c r="BQ17" s="121">
        <v>1</v>
      </c>
      <c r="BR17" s="122">
        <f>IFERROR(BQ17/BO17,"-")</f>
        <v>0.5</v>
      </c>
      <c r="BS17" s="123">
        <v>113000</v>
      </c>
      <c r="BT17" s="124">
        <f>IFERROR(BS17/BO17,"-")</f>
        <v>56500</v>
      </c>
      <c r="BU17" s="125"/>
      <c r="BV17" s="125"/>
      <c r="BW17" s="125">
        <v>1</v>
      </c>
      <c r="BX17" s="126">
        <v>1</v>
      </c>
      <c r="BY17" s="127">
        <f>IF(Q17=0,"",IF(BX17=0,"",(BX17/Q17)))</f>
        <v>0.25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15000</v>
      </c>
      <c r="CR17" s="141">
        <v>113000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>
        <f>AC18</f>
        <v>2.9818181818182</v>
      </c>
      <c r="B18" s="189" t="s">
        <v>176</v>
      </c>
      <c r="C18" s="189" t="s">
        <v>141</v>
      </c>
      <c r="D18" s="189" t="s">
        <v>177</v>
      </c>
      <c r="E18" s="189" t="s">
        <v>178</v>
      </c>
      <c r="F18" s="189"/>
      <c r="G18" s="189" t="s">
        <v>144</v>
      </c>
      <c r="H18" s="89" t="s">
        <v>179</v>
      </c>
      <c r="I18" s="89" t="s">
        <v>174</v>
      </c>
      <c r="J18" s="89" t="s">
        <v>180</v>
      </c>
      <c r="K18" s="181">
        <v>55000</v>
      </c>
      <c r="L18" s="80">
        <v>0</v>
      </c>
      <c r="M18" s="80">
        <v>0</v>
      </c>
      <c r="N18" s="80">
        <v>71</v>
      </c>
      <c r="O18" s="91">
        <v>11</v>
      </c>
      <c r="P18" s="92">
        <v>0</v>
      </c>
      <c r="Q18" s="93">
        <f>O18+P18</f>
        <v>11</v>
      </c>
      <c r="R18" s="81">
        <f>IFERROR(Q18/N18,"-")</f>
        <v>0.15492957746479</v>
      </c>
      <c r="S18" s="80">
        <v>1</v>
      </c>
      <c r="T18" s="80">
        <v>2</v>
      </c>
      <c r="U18" s="81">
        <f>IFERROR(T18/(Q18),"-")</f>
        <v>0.18181818181818</v>
      </c>
      <c r="V18" s="82">
        <f>IFERROR(K18/SUM(Q18:Q19),"-")</f>
        <v>1774.1935483871</v>
      </c>
      <c r="W18" s="83">
        <v>1</v>
      </c>
      <c r="X18" s="81">
        <f>IF(Q18=0,"-",W18/Q18)</f>
        <v>0.090909090909091</v>
      </c>
      <c r="Y18" s="186">
        <v>6000</v>
      </c>
      <c r="Z18" s="187">
        <f>IFERROR(Y18/Q18,"-")</f>
        <v>545.45454545455</v>
      </c>
      <c r="AA18" s="187">
        <f>IFERROR(Y18/W18,"-")</f>
        <v>6000</v>
      </c>
      <c r="AB18" s="181">
        <f>SUM(Y18:Y19)-SUM(K18:K19)</f>
        <v>109000</v>
      </c>
      <c r="AC18" s="85">
        <f>SUM(Y18:Y19)/SUM(K18:K19)</f>
        <v>2.9818181818182</v>
      </c>
      <c r="AD18" s="78"/>
      <c r="AE18" s="94">
        <v>2</v>
      </c>
      <c r="AF18" s="95">
        <f>IF(Q18=0,"",IF(AE18=0,"",(AE18/Q18)))</f>
        <v>0.18181818181818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1</v>
      </c>
      <c r="AO18" s="101">
        <f>IF(Q18=0,"",IF(AN18=0,"",(AN18/Q18)))</f>
        <v>0.090909090909091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0.090909090909091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4</v>
      </c>
      <c r="BG18" s="113">
        <f>IF(Q18=0,"",IF(BF18=0,"",(BF18/Q18)))</f>
        <v>0.36363636363636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0.090909090909091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0.18181818181818</v>
      </c>
      <c r="BZ18" s="128">
        <v>1</v>
      </c>
      <c r="CA18" s="129">
        <f>IFERROR(BZ18/BX18,"-")</f>
        <v>0.5</v>
      </c>
      <c r="CB18" s="130">
        <v>6000</v>
      </c>
      <c r="CC18" s="131">
        <f>IFERROR(CB18/BX18,"-")</f>
        <v>3000</v>
      </c>
      <c r="CD18" s="132"/>
      <c r="CE18" s="132">
        <v>1</v>
      </c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6000</v>
      </c>
      <c r="CR18" s="141">
        <v>6000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181</v>
      </c>
      <c r="C19" s="189" t="s">
        <v>141</v>
      </c>
      <c r="D19" s="189"/>
      <c r="E19" s="189"/>
      <c r="F19" s="189"/>
      <c r="G19" s="189" t="s">
        <v>74</v>
      </c>
      <c r="H19" s="89"/>
      <c r="I19" s="89"/>
      <c r="J19" s="89"/>
      <c r="K19" s="181"/>
      <c r="L19" s="80">
        <v>0</v>
      </c>
      <c r="M19" s="80">
        <v>0</v>
      </c>
      <c r="N19" s="80">
        <v>27</v>
      </c>
      <c r="O19" s="91">
        <v>20</v>
      </c>
      <c r="P19" s="92">
        <v>0</v>
      </c>
      <c r="Q19" s="93">
        <f>O19+P19</f>
        <v>20</v>
      </c>
      <c r="R19" s="81">
        <f>IFERROR(Q19/N19,"-")</f>
        <v>0.74074074074074</v>
      </c>
      <c r="S19" s="80">
        <v>1</v>
      </c>
      <c r="T19" s="80">
        <v>4</v>
      </c>
      <c r="U19" s="81">
        <f>IFERROR(T19/(Q19),"-")</f>
        <v>0.2</v>
      </c>
      <c r="V19" s="82"/>
      <c r="W19" s="83">
        <v>3</v>
      </c>
      <c r="X19" s="81">
        <f>IF(Q19=0,"-",W19/Q19)</f>
        <v>0.15</v>
      </c>
      <c r="Y19" s="186">
        <v>158000</v>
      </c>
      <c r="Z19" s="187">
        <f>IFERROR(Y19/Q19,"-")</f>
        <v>7900</v>
      </c>
      <c r="AA19" s="187">
        <f>IFERROR(Y19/W19,"-")</f>
        <v>52666.666666667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>
        <v>3</v>
      </c>
      <c r="AX19" s="107">
        <f>IF(Q19=0,"",IF(AW19=0,"",(AW19/Q19)))</f>
        <v>0.15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7</v>
      </c>
      <c r="BG19" s="113">
        <f>IF(Q19=0,"",IF(BF19=0,"",(BF19/Q19)))</f>
        <v>0.35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9</v>
      </c>
      <c r="BP19" s="120">
        <f>IF(Q19=0,"",IF(BO19=0,"",(BO19/Q19)))</f>
        <v>0.45</v>
      </c>
      <c r="BQ19" s="121">
        <v>2</v>
      </c>
      <c r="BR19" s="122">
        <f>IFERROR(BQ19/BO19,"-")</f>
        <v>0.22222222222222</v>
      </c>
      <c r="BS19" s="123">
        <v>148000</v>
      </c>
      <c r="BT19" s="124">
        <f>IFERROR(BS19/BO19,"-")</f>
        <v>16444.444444444</v>
      </c>
      <c r="BU19" s="125">
        <v>1</v>
      </c>
      <c r="BV19" s="125"/>
      <c r="BW19" s="125">
        <v>1</v>
      </c>
      <c r="BX19" s="126">
        <v>1</v>
      </c>
      <c r="BY19" s="127">
        <f>IF(Q19=0,"",IF(BX19=0,"",(BX19/Q19)))</f>
        <v>0.05</v>
      </c>
      <c r="BZ19" s="128">
        <v>1</v>
      </c>
      <c r="CA19" s="129">
        <f>IFERROR(BZ19/BX19,"-")</f>
        <v>1</v>
      </c>
      <c r="CB19" s="130">
        <v>10000</v>
      </c>
      <c r="CC19" s="131">
        <f>IFERROR(CB19/BX19,"-")</f>
        <v>10000</v>
      </c>
      <c r="CD19" s="132"/>
      <c r="CE19" s="132">
        <v>1</v>
      </c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3</v>
      </c>
      <c r="CQ19" s="141">
        <v>158000</v>
      </c>
      <c r="CR19" s="141">
        <v>143000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3.2448421052632</v>
      </c>
      <c r="B22" s="39"/>
      <c r="C22" s="39"/>
      <c r="D22" s="39"/>
      <c r="E22" s="39"/>
      <c r="F22" s="39"/>
      <c r="G22" s="39"/>
      <c r="H22" s="40" t="s">
        <v>182</v>
      </c>
      <c r="I22" s="40"/>
      <c r="J22" s="40"/>
      <c r="K22" s="184">
        <f>SUM(K6:K21)</f>
        <v>570000</v>
      </c>
      <c r="L22" s="41">
        <f>SUM(L6:L21)</f>
        <v>0</v>
      </c>
      <c r="M22" s="41">
        <f>SUM(M6:M21)</f>
        <v>0</v>
      </c>
      <c r="N22" s="41">
        <f>SUM(N6:N21)</f>
        <v>650</v>
      </c>
      <c r="O22" s="41">
        <f>SUM(O6:O21)</f>
        <v>149</v>
      </c>
      <c r="P22" s="41">
        <f>SUM(P6:P21)</f>
        <v>1</v>
      </c>
      <c r="Q22" s="41">
        <f>SUM(Q6:Q21)</f>
        <v>150</v>
      </c>
      <c r="R22" s="42">
        <f>IFERROR(Q22/N22,"-")</f>
        <v>0.23076923076923</v>
      </c>
      <c r="S22" s="77">
        <f>SUM(S6:S21)</f>
        <v>12</v>
      </c>
      <c r="T22" s="77">
        <f>SUM(T6:T21)</f>
        <v>28</v>
      </c>
      <c r="U22" s="42">
        <f>IFERROR(S22/Q22,"-")</f>
        <v>0.08</v>
      </c>
      <c r="V22" s="43">
        <f>IFERROR(K22/Q22,"-")</f>
        <v>3800</v>
      </c>
      <c r="W22" s="44">
        <f>SUM(W6:W21)</f>
        <v>23</v>
      </c>
      <c r="X22" s="42">
        <f>IFERROR(W22/Q22,"-")</f>
        <v>0.15333333333333</v>
      </c>
      <c r="Y22" s="184">
        <f>SUM(Y6:Y21)</f>
        <v>1849560</v>
      </c>
      <c r="Z22" s="184">
        <f>IFERROR(Y22/Q22,"-")</f>
        <v>12330.4</v>
      </c>
      <c r="AA22" s="184">
        <f>IFERROR(Y22/W22,"-")</f>
        <v>80415.652173913</v>
      </c>
      <c r="AB22" s="184">
        <f>Y22-K22</f>
        <v>1279560</v>
      </c>
      <c r="AC22" s="46">
        <f>Y22/K22</f>
        <v>3.2448421052632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183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184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185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186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187</v>
      </c>
      <c r="C6" s="189" t="s">
        <v>188</v>
      </c>
      <c r="D6" s="189" t="s">
        <v>189</v>
      </c>
      <c r="E6" s="189" t="s">
        <v>190</v>
      </c>
      <c r="F6" s="89" t="s">
        <v>191</v>
      </c>
      <c r="G6" s="89" t="s">
        <v>192</v>
      </c>
      <c r="H6" s="181">
        <v>0</v>
      </c>
      <c r="I6" s="84">
        <v>3000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0.28061224489796</v>
      </c>
      <c r="B7" s="189" t="s">
        <v>193</v>
      </c>
      <c r="C7" s="189" t="s">
        <v>188</v>
      </c>
      <c r="D7" s="189" t="s">
        <v>194</v>
      </c>
      <c r="E7" s="189">
        <v>25</v>
      </c>
      <c r="F7" s="89" t="s">
        <v>195</v>
      </c>
      <c r="G7" s="89" t="s">
        <v>192</v>
      </c>
      <c r="H7" s="181">
        <v>39200</v>
      </c>
      <c r="I7" s="84">
        <v>2800</v>
      </c>
      <c r="J7" s="80">
        <v>0</v>
      </c>
      <c r="K7" s="80">
        <v>0</v>
      </c>
      <c r="L7" s="80">
        <v>746</v>
      </c>
      <c r="M7" s="93">
        <v>14</v>
      </c>
      <c r="N7" s="144">
        <v>14</v>
      </c>
      <c r="O7" s="81">
        <f>IFERROR(M7/L7,"-")</f>
        <v>0.018766756032172</v>
      </c>
      <c r="P7" s="80">
        <v>0</v>
      </c>
      <c r="Q7" s="80">
        <v>3</v>
      </c>
      <c r="R7" s="81">
        <f>IFERROR(P7/M7,"-")</f>
        <v>0</v>
      </c>
      <c r="S7" s="82">
        <f>IFERROR(H7/SUM(M7:M7),"-")</f>
        <v>2800</v>
      </c>
      <c r="T7" s="83">
        <v>1</v>
      </c>
      <c r="U7" s="81">
        <f>IF(M7=0,"-",T7/M7)</f>
        <v>0.071428571428571</v>
      </c>
      <c r="V7" s="186">
        <v>11000</v>
      </c>
      <c r="W7" s="187">
        <f>IFERROR(V7/M7,"-")</f>
        <v>785.71428571429</v>
      </c>
      <c r="X7" s="187">
        <f>IFERROR(V7/T7,"-")</f>
        <v>11000</v>
      </c>
      <c r="Y7" s="181">
        <f>SUM(V7:V7)-SUM(H7:H7)</f>
        <v>-28200</v>
      </c>
      <c r="Z7" s="85">
        <f>SUM(V7:V7)/SUM(H7:H7)</f>
        <v>0.28061224489796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1</v>
      </c>
      <c r="AL7" s="101">
        <f>IF(M7=0,"",IF(AK7=0,"",(AK7/M7)))</f>
        <v>0.071428571428571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4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5</v>
      </c>
      <c r="BD7" s="113">
        <f>IF(M7=0,"",IF(BC7=0,"",(BC7/M7)))</f>
        <v>0.35714285714286</v>
      </c>
      <c r="BE7" s="112">
        <v>1</v>
      </c>
      <c r="BF7" s="114">
        <f>IFERROR(BE7/BC7,"-")</f>
        <v>0.2</v>
      </c>
      <c r="BG7" s="115">
        <v>11000</v>
      </c>
      <c r="BH7" s="116">
        <f>IFERROR(BG7/BC7,"-")</f>
        <v>2200</v>
      </c>
      <c r="BI7" s="117"/>
      <c r="BJ7" s="117">
        <v>1</v>
      </c>
      <c r="BK7" s="117">
        <v>4</v>
      </c>
      <c r="BL7" s="119"/>
      <c r="BM7" s="120">
        <f>IF(M7=0,"",IF(BK7=0,"",(BK7/M7)))</f>
        <v>0.28571428571429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/>
      <c r="BV7" s="127">
        <f>IF(M7=0,"",IF(BU7=0,"",(BU7/M7)))</f>
        <v>0</v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>
        <f>IF(M7=0,"",IF(CD7=0,"",(CD7/M7)))</f>
        <v>0</v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1</v>
      </c>
      <c r="CN7" s="141">
        <v>11000</v>
      </c>
      <c r="CO7" s="141"/>
      <c r="CP7" s="141">
        <v>11000</v>
      </c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1.1692111959288</v>
      </c>
      <c r="B8" s="189" t="s">
        <v>196</v>
      </c>
      <c r="C8" s="189" t="s">
        <v>197</v>
      </c>
      <c r="D8" s="189" t="s">
        <v>189</v>
      </c>
      <c r="E8" s="189" t="s">
        <v>84</v>
      </c>
      <c r="F8" s="89" t="s">
        <v>198</v>
      </c>
      <c r="G8" s="89" t="s">
        <v>192</v>
      </c>
      <c r="H8" s="181">
        <v>786000</v>
      </c>
      <c r="I8" s="84">
        <v>3000</v>
      </c>
      <c r="J8" s="80">
        <v>0</v>
      </c>
      <c r="K8" s="80">
        <v>0</v>
      </c>
      <c r="L8" s="80">
        <v>1447</v>
      </c>
      <c r="M8" s="93">
        <v>262</v>
      </c>
      <c r="N8" s="144">
        <v>243</v>
      </c>
      <c r="O8" s="81">
        <f>IFERROR(M8/L8,"-")</f>
        <v>0.18106427090532</v>
      </c>
      <c r="P8" s="80">
        <v>4</v>
      </c>
      <c r="Q8" s="80">
        <v>104</v>
      </c>
      <c r="R8" s="81">
        <f>IFERROR(P8/M8,"-")</f>
        <v>0.015267175572519</v>
      </c>
      <c r="S8" s="82">
        <f>IFERROR(H8/SUM(M8:M8),"-")</f>
        <v>3000</v>
      </c>
      <c r="T8" s="83">
        <v>35</v>
      </c>
      <c r="U8" s="81">
        <f>IF(M8=0,"-",T8/M8)</f>
        <v>0.13358778625954</v>
      </c>
      <c r="V8" s="186">
        <v>919000</v>
      </c>
      <c r="W8" s="187">
        <f>IFERROR(V8/M8,"-")</f>
        <v>3507.6335877863</v>
      </c>
      <c r="X8" s="187">
        <f>IFERROR(V8/T8,"-")</f>
        <v>26257.142857143</v>
      </c>
      <c r="Y8" s="181">
        <f>SUM(V8:V8)-SUM(H8:H8)</f>
        <v>133000</v>
      </c>
      <c r="Z8" s="85">
        <f>SUM(V8:V8)/SUM(H8:H8)</f>
        <v>1.1692111959288</v>
      </c>
      <c r="AA8" s="78"/>
      <c r="AB8" s="94">
        <v>19</v>
      </c>
      <c r="AC8" s="95">
        <f>IF(M8=0,"",IF(AB8=0,"",(AB8/M8)))</f>
        <v>0.072519083969466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31</v>
      </c>
      <c r="AL8" s="101">
        <f>IF(M8=0,"",IF(AK8=0,"",(AK8/M8)))</f>
        <v>0.11832061068702</v>
      </c>
      <c r="AM8" s="100">
        <v>2</v>
      </c>
      <c r="AN8" s="102">
        <f>IFERROR(AM8/AK8,"-")</f>
        <v>0.064516129032258</v>
      </c>
      <c r="AO8" s="103">
        <v>33000</v>
      </c>
      <c r="AP8" s="104">
        <f>IFERROR(AO8/AK8,"-")</f>
        <v>1064.5161290323</v>
      </c>
      <c r="AQ8" s="105">
        <v>1</v>
      </c>
      <c r="AR8" s="105"/>
      <c r="AS8" s="105">
        <v>1</v>
      </c>
      <c r="AT8" s="106">
        <v>31</v>
      </c>
      <c r="AU8" s="107" t="str">
        <f>IF(M8=0,"",IF(AW8=0,"",(AW8/M8)))</f>
        <v>0</v>
      </c>
      <c r="AV8" s="106">
        <v>2</v>
      </c>
      <c r="AW8" s="108" t="str">
        <f>IFERROR(AY8/AW8,"-")</f>
        <v>-</v>
      </c>
      <c r="AX8" s="109">
        <v>35000</v>
      </c>
      <c r="AY8" s="110" t="str">
        <f>IFERROR(BA8/AW8,"-")</f>
        <v>-</v>
      </c>
      <c r="AZ8" s="111"/>
      <c r="BA8" s="111"/>
      <c r="BB8" s="111">
        <v>2</v>
      </c>
      <c r="BC8" s="112">
        <v>97</v>
      </c>
      <c r="BD8" s="113">
        <f>IF(M8=0,"",IF(BC8=0,"",(BC8/M8)))</f>
        <v>0.37022900763359</v>
      </c>
      <c r="BE8" s="112">
        <v>14</v>
      </c>
      <c r="BF8" s="114">
        <f>IFERROR(BE8/BC8,"-")</f>
        <v>0.14432989690722</v>
      </c>
      <c r="BG8" s="115">
        <v>149000</v>
      </c>
      <c r="BH8" s="116">
        <f>IFERROR(BG8/BC8,"-")</f>
        <v>1536.0824742268</v>
      </c>
      <c r="BI8" s="117">
        <v>3</v>
      </c>
      <c r="BJ8" s="117">
        <v>4</v>
      </c>
      <c r="BK8" s="117">
        <v>58</v>
      </c>
      <c r="BL8" s="119"/>
      <c r="BM8" s="120">
        <f>IF(M8=0,"",IF(BK8=0,"",(BK8/M8)))</f>
        <v>0.22137404580153</v>
      </c>
      <c r="BN8" s="121">
        <v>11</v>
      </c>
      <c r="BO8" s="122">
        <f>IFERROR(BN8/BK8,"-")</f>
        <v>0.18965517241379</v>
      </c>
      <c r="BP8" s="123">
        <v>545000</v>
      </c>
      <c r="BQ8" s="124">
        <f>IFERROR(BP8/BK8,"-")</f>
        <v>9396.5517241379</v>
      </c>
      <c r="BR8" s="125">
        <v>6</v>
      </c>
      <c r="BS8" s="125">
        <v>3</v>
      </c>
      <c r="BT8" s="125">
        <v>2</v>
      </c>
      <c r="BU8" s="126">
        <v>23</v>
      </c>
      <c r="BV8" s="127">
        <f>IF(M8=0,"",IF(BU8=0,"",(BU8/M8)))</f>
        <v>0.087786259541985</v>
      </c>
      <c r="BW8" s="128">
        <v>5</v>
      </c>
      <c r="BX8" s="129">
        <f>IFERROR(BW8/BU8,"-")</f>
        <v>0.21739130434783</v>
      </c>
      <c r="BY8" s="130">
        <v>150000</v>
      </c>
      <c r="BZ8" s="131">
        <f>IFERROR(BY8/BU8,"-")</f>
        <v>6521.7391304348</v>
      </c>
      <c r="CA8" s="132">
        <v>1</v>
      </c>
      <c r="CB8" s="132">
        <v>2</v>
      </c>
      <c r="CC8" s="132">
        <v>2</v>
      </c>
      <c r="CD8" s="133">
        <v>3</v>
      </c>
      <c r="CE8" s="134">
        <f>IF(M8=0,"",IF(CD8=0,"",(CD8/M8)))</f>
        <v>0.011450381679389</v>
      </c>
      <c r="CF8" s="135">
        <v>1</v>
      </c>
      <c r="CG8" s="136">
        <f>IFERROR(CF8/CD8,"-")</f>
        <v>0.33333333333333</v>
      </c>
      <c r="CH8" s="137">
        <v>7000</v>
      </c>
      <c r="CI8" s="138">
        <f>IFERROR(CH8/CD8,"-")</f>
        <v>2333.3333333333</v>
      </c>
      <c r="CJ8" s="139"/>
      <c r="CK8" s="139"/>
      <c r="CL8" s="139">
        <v>1</v>
      </c>
      <c r="CM8" s="140">
        <v>35</v>
      </c>
      <c r="CN8" s="141">
        <v>919000</v>
      </c>
      <c r="CO8" s="141">
        <v>492000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199</v>
      </c>
      <c r="C9" s="189" t="s">
        <v>200</v>
      </c>
      <c r="D9" s="189"/>
      <c r="E9" s="189" t="s">
        <v>201</v>
      </c>
      <c r="F9" s="89" t="s">
        <v>202</v>
      </c>
      <c r="G9" s="89" t="s">
        <v>192</v>
      </c>
      <c r="H9" s="181">
        <v>0</v>
      </c>
      <c r="I9" s="84"/>
      <c r="J9" s="80">
        <v>0</v>
      </c>
      <c r="K9" s="80">
        <v>0</v>
      </c>
      <c r="L9" s="80">
        <v>0</v>
      </c>
      <c r="M9" s="93">
        <v>17</v>
      </c>
      <c r="N9" s="144">
        <v>17</v>
      </c>
      <c r="O9" s="81" t="str">
        <f>IFERROR(M9/L9,"-")</f>
        <v>-</v>
      </c>
      <c r="P9" s="80">
        <v>2</v>
      </c>
      <c r="Q9" s="80">
        <v>9</v>
      </c>
      <c r="R9" s="81">
        <f>IFERROR(P9/M9,"-")</f>
        <v>0.11764705882353</v>
      </c>
      <c r="S9" s="82">
        <f>IFERROR(H9/SUM(M9:M9),"-")</f>
        <v>0</v>
      </c>
      <c r="T9" s="83">
        <v>6</v>
      </c>
      <c r="U9" s="81">
        <f>IF(M9=0,"-",T9/M9)</f>
        <v>0.35294117647059</v>
      </c>
      <c r="V9" s="186">
        <v>600000</v>
      </c>
      <c r="W9" s="187">
        <f>IFERROR(V9/M9,"-")</f>
        <v>35294.117647059</v>
      </c>
      <c r="X9" s="187">
        <f>IFERROR(V9/T9,"-")</f>
        <v>100000</v>
      </c>
      <c r="Y9" s="181">
        <f>SUM(V9:V9)-SUM(H9:H9)</f>
        <v>600000</v>
      </c>
      <c r="Z9" s="85" t="str">
        <f>SUM(V9:V9)/SUM(H9:H9)</f>
        <v>0</v>
      </c>
      <c r="AA9" s="78"/>
      <c r="AB9" s="94"/>
      <c r="AC9" s="95">
        <f>IF(M9=0,"",IF(AB9=0,"",(AB9/M9)))</f>
        <v>0</v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>
        <f>IF(M9=0,"",IF(AK9=0,"",(AK9/M9)))</f>
        <v>0</v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9</v>
      </c>
      <c r="BD9" s="113">
        <f>IF(M9=0,"",IF(BC9=0,"",(BC9/M9)))</f>
        <v>0.52941176470588</v>
      </c>
      <c r="BE9" s="112">
        <v>2</v>
      </c>
      <c r="BF9" s="114">
        <f>IFERROR(BE9/BC9,"-")</f>
        <v>0.22222222222222</v>
      </c>
      <c r="BG9" s="115">
        <v>112000</v>
      </c>
      <c r="BH9" s="116">
        <f>IFERROR(BG9/BC9,"-")</f>
        <v>12444.444444444</v>
      </c>
      <c r="BI9" s="117">
        <v>1</v>
      </c>
      <c r="BJ9" s="117"/>
      <c r="BK9" s="117">
        <v>5</v>
      </c>
      <c r="BL9" s="119"/>
      <c r="BM9" s="120">
        <f>IF(M9=0,"",IF(BK9=0,"",(BK9/M9)))</f>
        <v>0.29411764705882</v>
      </c>
      <c r="BN9" s="121">
        <v>2</v>
      </c>
      <c r="BO9" s="122">
        <f>IFERROR(BN9/BK9,"-")</f>
        <v>0.4</v>
      </c>
      <c r="BP9" s="123">
        <v>22000</v>
      </c>
      <c r="BQ9" s="124">
        <f>IFERROR(BP9/BK9,"-")</f>
        <v>4400</v>
      </c>
      <c r="BR9" s="125"/>
      <c r="BS9" s="125"/>
      <c r="BT9" s="125">
        <v>2</v>
      </c>
      <c r="BU9" s="126">
        <v>3</v>
      </c>
      <c r="BV9" s="127">
        <f>IF(M9=0,"",IF(BU9=0,"",(BU9/M9)))</f>
        <v>0.17647058823529</v>
      </c>
      <c r="BW9" s="128">
        <v>2</v>
      </c>
      <c r="BX9" s="129">
        <f>IFERROR(BW9/BU9,"-")</f>
        <v>0.66666666666667</v>
      </c>
      <c r="BY9" s="130">
        <v>466000</v>
      </c>
      <c r="BZ9" s="131">
        <f>IFERROR(BY9/BU9,"-")</f>
        <v>155333.33333333</v>
      </c>
      <c r="CA9" s="132"/>
      <c r="CB9" s="132"/>
      <c r="CC9" s="132">
        <v>2</v>
      </c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6</v>
      </c>
      <c r="CN9" s="141">
        <v>600000</v>
      </c>
      <c r="CO9" s="141">
        <v>455000</v>
      </c>
      <c r="CP9" s="141">
        <v>110000</v>
      </c>
      <c r="CQ9" s="142" t="str">
        <f>IF(AND(CO9=0,CP9=0),"",IF(AND(CO9&lt;=100000,CP9&lt;=100000),"",IF(CO9/CN9&gt;0.7,"男高",IF(CP9/CN9&gt;0.7,"女高",""))))</f>
        <v>男高</v>
      </c>
    </row>
    <row r="10" spans="1:97">
      <c r="A10" s="30"/>
      <c r="B10" s="86"/>
      <c r="C10" s="86"/>
      <c r="D10" s="87"/>
      <c r="E10" s="88"/>
      <c r="F10" s="89"/>
      <c r="G10" s="89"/>
      <c r="H10" s="182"/>
      <c r="I10" s="90"/>
      <c r="J10" s="34"/>
      <c r="K10" s="34"/>
      <c r="L10" s="31"/>
      <c r="M10" s="31"/>
      <c r="N10" s="31"/>
      <c r="O10" s="33"/>
      <c r="P10" s="33"/>
      <c r="Q10" s="31"/>
      <c r="R10" s="33"/>
      <c r="S10" s="25"/>
      <c r="T10" s="25"/>
      <c r="U10" s="25"/>
      <c r="V10" s="188"/>
      <c r="W10" s="188"/>
      <c r="X10" s="188"/>
      <c r="Y10" s="188"/>
      <c r="Z10" s="33"/>
      <c r="AA10" s="58"/>
      <c r="AB10" s="62"/>
      <c r="AC10" s="63"/>
      <c r="AD10" s="62"/>
      <c r="AE10" s="66"/>
      <c r="AF10" s="67"/>
      <c r="AG10" s="68"/>
      <c r="AH10" s="69"/>
      <c r="AI10" s="69"/>
      <c r="AJ10" s="69"/>
      <c r="AK10" s="62"/>
      <c r="AL10" s="63"/>
      <c r="AM10" s="62"/>
      <c r="AN10" s="66"/>
      <c r="AO10" s="67"/>
      <c r="AP10" s="68"/>
      <c r="AQ10" s="69"/>
      <c r="AR10" s="69"/>
      <c r="AS10" s="69"/>
      <c r="AT10" s="62"/>
      <c r="AU10" s="63"/>
      <c r="AV10" s="62"/>
      <c r="AW10" s="66"/>
      <c r="AX10" s="67"/>
      <c r="AY10" s="68"/>
      <c r="AZ10" s="69"/>
      <c r="BA10" s="69"/>
      <c r="BB10" s="69"/>
      <c r="BC10" s="62"/>
      <c r="BD10" s="63"/>
      <c r="BE10" s="62"/>
      <c r="BF10" s="66"/>
      <c r="BG10" s="67"/>
      <c r="BH10" s="68"/>
      <c r="BI10" s="69"/>
      <c r="BJ10" s="69"/>
      <c r="BK10" s="69"/>
      <c r="BL10" s="64"/>
      <c r="BM10" s="65"/>
      <c r="BN10" s="62"/>
      <c r="BO10" s="66"/>
      <c r="BP10" s="67"/>
      <c r="BQ10" s="68"/>
      <c r="BR10" s="69"/>
      <c r="BS10" s="69"/>
      <c r="BT10" s="69"/>
      <c r="BU10" s="64"/>
      <c r="BV10" s="65"/>
      <c r="BW10" s="62"/>
      <c r="BX10" s="66"/>
      <c r="BY10" s="67"/>
      <c r="BZ10" s="68"/>
      <c r="CA10" s="69"/>
      <c r="CB10" s="69"/>
      <c r="CC10" s="69"/>
      <c r="CD10" s="64"/>
      <c r="CE10" s="65"/>
      <c r="CF10" s="62"/>
      <c r="CG10" s="66"/>
      <c r="CH10" s="67"/>
      <c r="CI10" s="68"/>
      <c r="CJ10" s="69"/>
      <c r="CK10" s="69"/>
      <c r="CL10" s="69"/>
      <c r="CM10" s="70"/>
      <c r="CN10" s="67"/>
      <c r="CO10" s="67"/>
      <c r="CP10" s="67"/>
      <c r="CQ10" s="71"/>
    </row>
    <row r="11" spans="1:97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60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19" t="str">
        <f>Z12</f>
        <v>0</v>
      </c>
      <c r="B12" s="41"/>
      <c r="C12" s="41"/>
      <c r="D12" s="41"/>
      <c r="E12" s="41"/>
      <c r="F12" s="40" t="s">
        <v>203</v>
      </c>
      <c r="G12" s="40"/>
      <c r="H12" s="184"/>
      <c r="I12" s="45"/>
      <c r="J12" s="41">
        <f>SUM(J6:J11)</f>
        <v>0</v>
      </c>
      <c r="K12" s="41">
        <f>SUM(K6:K11)</f>
        <v>0</v>
      </c>
      <c r="L12" s="41">
        <f>SUM(L6:L11)</f>
        <v>2198</v>
      </c>
      <c r="M12" s="41">
        <f>SUM(M6:M11)</f>
        <v>293</v>
      </c>
      <c r="N12" s="41">
        <f>SUM(N6:N11)</f>
        <v>274</v>
      </c>
      <c r="O12" s="42">
        <f>IFERROR(M12/L12,"-")</f>
        <v>0.13330300272975</v>
      </c>
      <c r="P12" s="77">
        <f>SUM(P6:P11)</f>
        <v>6</v>
      </c>
      <c r="Q12" s="77">
        <f>SUM(Q6:Q11)</f>
        <v>116</v>
      </c>
      <c r="R12" s="42">
        <f>IFERROR(P12/M12,"-")</f>
        <v>0.020477815699659</v>
      </c>
      <c r="S12" s="43">
        <f>IFERROR(H12/M12,"-")</f>
        <v>0</v>
      </c>
      <c r="T12" s="44">
        <f>SUM(T6:T11)</f>
        <v>42</v>
      </c>
      <c r="U12" s="42">
        <f>IFERROR(T12/M12,"-")</f>
        <v>0.14334470989761</v>
      </c>
      <c r="V12" s="184">
        <f>SUM(V6:V11)</f>
        <v>1530000</v>
      </c>
      <c r="W12" s="184">
        <f>IFERROR(V12/M12,"-")</f>
        <v>5221.843003413</v>
      </c>
      <c r="X12" s="184">
        <f>IFERROR(V12/T12,"-")</f>
        <v>36428.571428571</v>
      </c>
      <c r="Y12" s="184">
        <f>V12-H12</f>
        <v>1530000</v>
      </c>
      <c r="Z12" s="46" t="str">
        <f>V12/H12</f>
        <v>0</v>
      </c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204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205</v>
      </c>
      <c r="C6" s="189" t="s">
        <v>188</v>
      </c>
      <c r="D6" s="189" t="s">
        <v>206</v>
      </c>
      <c r="E6" s="189" t="s">
        <v>207</v>
      </c>
      <c r="F6" s="89" t="s">
        <v>208</v>
      </c>
      <c r="G6" s="89" t="s">
        <v>192</v>
      </c>
      <c r="H6" s="181">
        <v>0</v>
      </c>
      <c r="I6" s="80">
        <v>0</v>
      </c>
      <c r="J6" s="80">
        <v>0</v>
      </c>
      <c r="K6" s="80">
        <v>837941</v>
      </c>
      <c r="L6" s="93">
        <v>5729</v>
      </c>
      <c r="M6" s="81">
        <f>IFERROR(L6/K6,"-")</f>
        <v>0.0068369968768684</v>
      </c>
      <c r="N6" s="80">
        <v>158</v>
      </c>
      <c r="O6" s="80">
        <v>2329</v>
      </c>
      <c r="P6" s="81">
        <f>IFERROR(N6/(L6),"-")</f>
        <v>0.027578984115902</v>
      </c>
      <c r="Q6" s="82">
        <f>IFERROR(H6/SUM(L6:L6),"-")</f>
        <v>0</v>
      </c>
      <c r="R6" s="83">
        <v>672</v>
      </c>
      <c r="S6" s="81">
        <f>IF(L6=0,"-",R6/L6)</f>
        <v>0.11729795775877</v>
      </c>
      <c r="T6" s="186">
        <v>27078410</v>
      </c>
      <c r="U6" s="187">
        <f>IFERROR(T6/L6,"-")</f>
        <v>4726.5508814802</v>
      </c>
      <c r="V6" s="187">
        <f>IFERROR(T6/R6,"-")</f>
        <v>40295.25297619</v>
      </c>
      <c r="W6" s="181">
        <f>SUM(T6:T6)-SUM(H6:H6)</f>
        <v>27078410</v>
      </c>
      <c r="X6" s="85" t="str">
        <f>SUM(T6:T6)/SUM(H6:H6)</f>
        <v>0</v>
      </c>
      <c r="Y6" s="78"/>
      <c r="Z6" s="94">
        <v>433</v>
      </c>
      <c r="AA6" s="95">
        <f>IF(L6=0,"",IF(Z6=0,"",(Z6/L6)))</f>
        <v>0.075580380520161</v>
      </c>
      <c r="AB6" s="94">
        <v>11</v>
      </c>
      <c r="AC6" s="96">
        <f>IFERROR(AB6/Z6,"-")</f>
        <v>0.02540415704388</v>
      </c>
      <c r="AD6" s="97">
        <v>199000</v>
      </c>
      <c r="AE6" s="98">
        <f>IFERROR(AD6/Z6,"-")</f>
        <v>459.58429561201</v>
      </c>
      <c r="AF6" s="99">
        <v>7</v>
      </c>
      <c r="AG6" s="99">
        <v>2</v>
      </c>
      <c r="AH6" s="99">
        <v>2</v>
      </c>
      <c r="AI6" s="100">
        <v>948</v>
      </c>
      <c r="AJ6" s="101">
        <f>IF(L6=0,"",IF(AI6=0,"",(AI6/L6)))</f>
        <v>0.16547390469541</v>
      </c>
      <c r="AK6" s="100">
        <v>45</v>
      </c>
      <c r="AL6" s="102">
        <f>IFERROR(AK6/AI6,"-")</f>
        <v>0.04746835443038</v>
      </c>
      <c r="AM6" s="103">
        <v>552500</v>
      </c>
      <c r="AN6" s="104">
        <f>IFERROR(AM6/AI6,"-")</f>
        <v>582.805907173</v>
      </c>
      <c r="AO6" s="105">
        <v>22</v>
      </c>
      <c r="AP6" s="105">
        <v>9</v>
      </c>
      <c r="AQ6" s="105">
        <v>14</v>
      </c>
      <c r="AR6" s="106">
        <v>949</v>
      </c>
      <c r="AS6" s="107">
        <f>IF(L6=0,"",IF(AR6=0,"",(AR6/L6)))</f>
        <v>0.16564845522779</v>
      </c>
      <c r="AT6" s="106">
        <v>69</v>
      </c>
      <c r="AU6" s="108">
        <f>IFERROR(AT6/AR6,"-")</f>
        <v>0.072708113804004</v>
      </c>
      <c r="AV6" s="109">
        <v>1242000</v>
      </c>
      <c r="AW6" s="110">
        <f>IFERROR(AV6/AR6,"-")</f>
        <v>1308.7460484721</v>
      </c>
      <c r="AX6" s="111">
        <v>31</v>
      </c>
      <c r="AY6" s="111">
        <v>20</v>
      </c>
      <c r="AZ6" s="111">
        <v>18</v>
      </c>
      <c r="BA6" s="112">
        <v>1756</v>
      </c>
      <c r="BB6" s="113">
        <f>IF(L6=0,"",IF(BA6=0,"",(BA6/L6)))</f>
        <v>0.30651073485774</v>
      </c>
      <c r="BC6" s="112">
        <v>220</v>
      </c>
      <c r="BD6" s="114">
        <f>IFERROR(BC6/BA6,"-")</f>
        <v>0.125284738041</v>
      </c>
      <c r="BE6" s="115">
        <v>7232000</v>
      </c>
      <c r="BF6" s="116">
        <f>IFERROR(BE6/BA6,"-")</f>
        <v>4118.4510250569</v>
      </c>
      <c r="BG6" s="117">
        <v>100</v>
      </c>
      <c r="BH6" s="117">
        <v>30</v>
      </c>
      <c r="BI6" s="117">
        <v>90</v>
      </c>
      <c r="BJ6" s="119">
        <v>1160</v>
      </c>
      <c r="BK6" s="120">
        <f>IF(L6=0,"",IF(BJ6=0,"",(BJ6/L6)))</f>
        <v>0.20247861755978</v>
      </c>
      <c r="BL6" s="121">
        <v>228</v>
      </c>
      <c r="BM6" s="122">
        <f>IFERROR(BL6/BJ6,"-")</f>
        <v>0.19655172413793</v>
      </c>
      <c r="BN6" s="123">
        <v>10828000</v>
      </c>
      <c r="BO6" s="124">
        <f>IFERROR(BN6/BJ6,"-")</f>
        <v>9334.4827586207</v>
      </c>
      <c r="BP6" s="125">
        <v>75</v>
      </c>
      <c r="BQ6" s="125">
        <v>46</v>
      </c>
      <c r="BR6" s="125">
        <v>107</v>
      </c>
      <c r="BS6" s="126">
        <v>393</v>
      </c>
      <c r="BT6" s="127">
        <f>IF(L6=0,"",IF(BS6=0,"",(BS6/L6)))</f>
        <v>0.068598359224996</v>
      </c>
      <c r="BU6" s="128">
        <v>85</v>
      </c>
      <c r="BV6" s="129">
        <f>IFERROR(BU6/BS6,"-")</f>
        <v>0.21628498727735</v>
      </c>
      <c r="BW6" s="130">
        <v>5774110</v>
      </c>
      <c r="BX6" s="131">
        <f>IFERROR(BW6/BS6,"-")</f>
        <v>14692.391857506</v>
      </c>
      <c r="BY6" s="132">
        <v>17</v>
      </c>
      <c r="BZ6" s="132">
        <v>17</v>
      </c>
      <c r="CA6" s="132">
        <v>51</v>
      </c>
      <c r="CB6" s="133">
        <v>90</v>
      </c>
      <c r="CC6" s="134">
        <f>IF(L6=0,"",IF(CB6=0,"",(CB6/L6)))</f>
        <v>0.015709547914121</v>
      </c>
      <c r="CD6" s="135">
        <v>14</v>
      </c>
      <c r="CE6" s="136">
        <f>IFERROR(CD6/CB6,"-")</f>
        <v>0.15555555555556</v>
      </c>
      <c r="CF6" s="137">
        <v>1250800</v>
      </c>
      <c r="CG6" s="138">
        <f>IFERROR(CF6/CB6,"-")</f>
        <v>13897.777777778</v>
      </c>
      <c r="CH6" s="139">
        <v>3</v>
      </c>
      <c r="CI6" s="139">
        <v>1</v>
      </c>
      <c r="CJ6" s="139">
        <v>10</v>
      </c>
      <c r="CK6" s="140">
        <v>672</v>
      </c>
      <c r="CL6" s="141">
        <v>27078410</v>
      </c>
      <c r="CM6" s="141">
        <v>1253000</v>
      </c>
      <c r="CN6" s="141">
        <v>1195000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209</v>
      </c>
      <c r="C7" s="189" t="s">
        <v>188</v>
      </c>
      <c r="D7" s="189" t="s">
        <v>206</v>
      </c>
      <c r="E7" s="189" t="s">
        <v>210</v>
      </c>
      <c r="F7" s="89" t="s">
        <v>211</v>
      </c>
      <c r="G7" s="89" t="s">
        <v>192</v>
      </c>
      <c r="H7" s="181">
        <v>0</v>
      </c>
      <c r="I7" s="80">
        <v>0</v>
      </c>
      <c r="J7" s="80">
        <v>0</v>
      </c>
      <c r="K7" s="80">
        <v>30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212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837971</v>
      </c>
      <c r="L10" s="41">
        <f>SUM(L6:L9)</f>
        <v>5729</v>
      </c>
      <c r="M10" s="42">
        <f>IFERROR(L10/K10,"-")</f>
        <v>0.0068367521071732</v>
      </c>
      <c r="N10" s="77">
        <f>SUM(N6:N9)</f>
        <v>158</v>
      </c>
      <c r="O10" s="77">
        <f>SUM(O6:O9)</f>
        <v>2329</v>
      </c>
      <c r="P10" s="42">
        <f>IFERROR(N10/L10,"-")</f>
        <v>0.027578984115902</v>
      </c>
      <c r="Q10" s="43">
        <f>IFERROR(H10/L10,"-")</f>
        <v>0</v>
      </c>
      <c r="R10" s="44">
        <f>SUM(R6:R9)</f>
        <v>672</v>
      </c>
      <c r="S10" s="42">
        <f>IFERROR(R10/L10,"-")</f>
        <v>0.11729795775877</v>
      </c>
      <c r="T10" s="184">
        <f>SUM(T6:T9)</f>
        <v>27078410</v>
      </c>
      <c r="U10" s="184">
        <f>IFERROR(T10/L10,"-")</f>
        <v>4726.5508814802</v>
      </c>
      <c r="V10" s="184">
        <f>IFERROR(T10/R10,"-")</f>
        <v>40295.25297619</v>
      </c>
      <c r="W10" s="184">
        <f>T10-H10</f>
        <v>27078410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184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214</v>
      </c>
      <c r="C6" s="189" t="s">
        <v>200</v>
      </c>
      <c r="D6" s="189" t="s">
        <v>215</v>
      </c>
      <c r="E6" s="189" t="s">
        <v>216</v>
      </c>
      <c r="F6" s="89" t="s">
        <v>217</v>
      </c>
      <c r="G6" s="89" t="s">
        <v>192</v>
      </c>
      <c r="H6" s="181">
        <v>0</v>
      </c>
      <c r="I6" s="80">
        <v>0</v>
      </c>
      <c r="J6" s="80">
        <v>0</v>
      </c>
      <c r="K6" s="80">
        <v>0</v>
      </c>
      <c r="L6" s="93">
        <v>15</v>
      </c>
      <c r="M6" s="81" t="str">
        <f>IFERROR(L6/K6,"-")</f>
        <v>-</v>
      </c>
      <c r="N6" s="80">
        <v>0</v>
      </c>
      <c r="O6" s="80">
        <v>7</v>
      </c>
      <c r="P6" s="81">
        <f>IFERROR(N6/(L6),"-")</f>
        <v>0</v>
      </c>
      <c r="Q6" s="82">
        <f>IFERROR(H6/SUM(L6:L6),"-")</f>
        <v>0</v>
      </c>
      <c r="R6" s="83">
        <v>5</v>
      </c>
      <c r="S6" s="81">
        <f>IF(L6=0,"-",R6/L6)</f>
        <v>0.33333333333333</v>
      </c>
      <c r="T6" s="186">
        <v>68000</v>
      </c>
      <c r="U6" s="187">
        <f>IFERROR(T6/L6,"-")</f>
        <v>4533.3333333333</v>
      </c>
      <c r="V6" s="187">
        <f>IFERROR(T6/R6,"-")</f>
        <v>13600</v>
      </c>
      <c r="W6" s="181">
        <f>SUM(T6:T6)-SUM(H6:H6)</f>
        <v>68000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9</v>
      </c>
      <c r="AJ6" s="101">
        <f>IF(L6=0,"",IF(AI6=0,"",(AI6/L6)))</f>
        <v>0.6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3</v>
      </c>
      <c r="AS6" s="107">
        <f>IF(L6=0,"",IF(AR6=0,"",(AR6/L6)))</f>
        <v>0.2</v>
      </c>
      <c r="AT6" s="106">
        <v>2</v>
      </c>
      <c r="AU6" s="108">
        <f>IFERROR(AT6/AR6,"-")</f>
        <v>0.66666666666667</v>
      </c>
      <c r="AV6" s="109">
        <v>55000</v>
      </c>
      <c r="AW6" s="110">
        <f>IFERROR(AV6/AR6,"-")</f>
        <v>18333.333333333</v>
      </c>
      <c r="AX6" s="111"/>
      <c r="AY6" s="111"/>
      <c r="AZ6" s="111">
        <v>2</v>
      </c>
      <c r="BA6" s="112">
        <v>3</v>
      </c>
      <c r="BB6" s="113">
        <f>IF(L6=0,"",IF(BA6=0,"",(BA6/L6)))</f>
        <v>0.2</v>
      </c>
      <c r="BC6" s="112">
        <v>3</v>
      </c>
      <c r="BD6" s="114">
        <f>IFERROR(BC6/BA6,"-")</f>
        <v>1</v>
      </c>
      <c r="BE6" s="115">
        <v>13000</v>
      </c>
      <c r="BF6" s="116">
        <f>IFERROR(BE6/BA6,"-")</f>
        <v>4333.3333333333</v>
      </c>
      <c r="BG6" s="117">
        <v>2</v>
      </c>
      <c r="BH6" s="117"/>
      <c r="BI6" s="117">
        <v>1</v>
      </c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5</v>
      </c>
      <c r="CL6" s="141">
        <v>68000</v>
      </c>
      <c r="CM6" s="141">
        <v>9000</v>
      </c>
      <c r="CN6" s="141">
        <v>49000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218</v>
      </c>
      <c r="C7" s="189" t="s">
        <v>200</v>
      </c>
      <c r="D7" s="189" t="s">
        <v>215</v>
      </c>
      <c r="E7" s="189" t="s">
        <v>216</v>
      </c>
      <c r="F7" s="89" t="s">
        <v>219</v>
      </c>
      <c r="G7" s="89" t="s">
        <v>192</v>
      </c>
      <c r="H7" s="181">
        <v>0</v>
      </c>
      <c r="I7" s="80">
        <v>0</v>
      </c>
      <c r="J7" s="80">
        <v>0</v>
      </c>
      <c r="K7" s="80">
        <v>0</v>
      </c>
      <c r="L7" s="93">
        <v>111</v>
      </c>
      <c r="M7" s="81" t="str">
        <f>IFERROR(L7/K7,"-")</f>
        <v>-</v>
      </c>
      <c r="N7" s="80">
        <v>0</v>
      </c>
      <c r="O7" s="80">
        <v>25</v>
      </c>
      <c r="P7" s="81">
        <f>IFERROR(N7/(L7),"-")</f>
        <v>0</v>
      </c>
      <c r="Q7" s="82">
        <f>IFERROR(H7/SUM(L7:L7),"-")</f>
        <v>0</v>
      </c>
      <c r="R7" s="83">
        <v>3</v>
      </c>
      <c r="S7" s="81">
        <f>IF(L7=0,"-",R7/L7)</f>
        <v>0.027027027027027</v>
      </c>
      <c r="T7" s="186">
        <v>9000</v>
      </c>
      <c r="U7" s="187">
        <f>IFERROR(T7/L7,"-")</f>
        <v>81.081081081081</v>
      </c>
      <c r="V7" s="187">
        <f>IFERROR(T7/R7,"-")</f>
        <v>3000</v>
      </c>
      <c r="W7" s="181">
        <f>SUM(T7:T7)-SUM(H7:H7)</f>
        <v>9000</v>
      </c>
      <c r="X7" s="85" t="str">
        <f>SUM(T7:T7)/SUM(H7:H7)</f>
        <v>0</v>
      </c>
      <c r="Y7" s="78"/>
      <c r="Z7" s="94">
        <v>19</v>
      </c>
      <c r="AA7" s="95">
        <f>IF(L7=0,"",IF(Z7=0,"",(Z7/L7)))</f>
        <v>0.17117117117117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62</v>
      </c>
      <c r="AJ7" s="101">
        <f>IF(L7=0,"",IF(AI7=0,"",(AI7/L7)))</f>
        <v>0.55855855855856</v>
      </c>
      <c r="AK7" s="100">
        <v>1</v>
      </c>
      <c r="AL7" s="102">
        <f>IFERROR(AK7/AI7,"-")</f>
        <v>0.016129032258065</v>
      </c>
      <c r="AM7" s="103">
        <v>3000</v>
      </c>
      <c r="AN7" s="104">
        <f>IFERROR(AM7/AI7,"-")</f>
        <v>48.387096774194</v>
      </c>
      <c r="AO7" s="105">
        <v>1</v>
      </c>
      <c r="AP7" s="105"/>
      <c r="AQ7" s="105"/>
      <c r="AR7" s="106">
        <v>10</v>
      </c>
      <c r="AS7" s="107">
        <f>IF(L7=0,"",IF(AR7=0,"",(AR7/L7)))</f>
        <v>0.09009009009009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15</v>
      </c>
      <c r="BB7" s="113">
        <f>IF(L7=0,"",IF(BA7=0,"",(BA7/L7)))</f>
        <v>0.13513513513514</v>
      </c>
      <c r="BC7" s="112">
        <v>1</v>
      </c>
      <c r="BD7" s="114">
        <f>IFERROR(BC7/BA7,"-")</f>
        <v>0.066666666666667</v>
      </c>
      <c r="BE7" s="115">
        <v>1000</v>
      </c>
      <c r="BF7" s="116">
        <f>IFERROR(BE7/BA7,"-")</f>
        <v>66.666666666667</v>
      </c>
      <c r="BG7" s="117">
        <v>1</v>
      </c>
      <c r="BH7" s="117"/>
      <c r="BI7" s="117"/>
      <c r="BJ7" s="119">
        <v>4</v>
      </c>
      <c r="BK7" s="120">
        <f>IF(L7=0,"",IF(BJ7=0,"",(BJ7/L7)))</f>
        <v>0.036036036036036</v>
      </c>
      <c r="BL7" s="121">
        <v>1</v>
      </c>
      <c r="BM7" s="122">
        <f>IFERROR(BL7/BJ7,"-")</f>
        <v>0.25</v>
      </c>
      <c r="BN7" s="123">
        <v>5000</v>
      </c>
      <c r="BO7" s="124">
        <f>IFERROR(BN7/BJ7,"-")</f>
        <v>1250</v>
      </c>
      <c r="BP7" s="125">
        <v>1</v>
      </c>
      <c r="BQ7" s="125"/>
      <c r="BR7" s="125"/>
      <c r="BS7" s="126">
        <v>1</v>
      </c>
      <c r="BT7" s="127">
        <f>IF(L7=0,"",IF(BS7=0,"",(BS7/L7)))</f>
        <v>0.009009009009009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3</v>
      </c>
      <c r="CL7" s="141">
        <v>9000</v>
      </c>
      <c r="CM7" s="141">
        <v>5000</v>
      </c>
      <c r="CN7" s="141">
        <v>1000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220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126</v>
      </c>
      <c r="M10" s="42" t="str">
        <f>IFERROR(L10/K10,"-")</f>
        <v>-</v>
      </c>
      <c r="N10" s="77">
        <f>SUM(N6:N9)</f>
        <v>0</v>
      </c>
      <c r="O10" s="77">
        <f>SUM(O6:O9)</f>
        <v>32</v>
      </c>
      <c r="P10" s="42">
        <f>IFERROR(N10/L10,"-")</f>
        <v>0</v>
      </c>
      <c r="Q10" s="43">
        <f>IFERROR(H10/L10,"-")</f>
        <v>0</v>
      </c>
      <c r="R10" s="44">
        <f>SUM(R6:R9)</f>
        <v>8</v>
      </c>
      <c r="S10" s="42">
        <f>IFERROR(R10/L10,"-")</f>
        <v>0.063492063492063</v>
      </c>
      <c r="T10" s="184">
        <f>SUM(T6:T9)</f>
        <v>77000</v>
      </c>
      <c r="U10" s="184">
        <f>IFERROR(T10/L10,"-")</f>
        <v>611.11111111111</v>
      </c>
      <c r="V10" s="184">
        <f>IFERROR(T10/R10,"-")</f>
        <v>9625</v>
      </c>
      <c r="W10" s="184">
        <f>T10-H10</f>
        <v>77000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