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<sst xmlns="http://schemas.openxmlformats.org/spreadsheetml/2006/main" uniqueCount="154">
  <si>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</si>
  <si>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</si>
  <si>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</si>
  <si>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</si>
  <si>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</si>
  <si>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</si>
  <si>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</si>
  <si>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</si>
  <si>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</si>
  <si>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</si>
  <si>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</si>
  <si>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</si>
  <si>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</si>
  <si>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</si>
  <si>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</si>
  <si>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</si>
  <si>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</si>
  <si>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</si>
  <si>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</si>
  <si>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</si>
  <si>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</si>
  <si>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</si>
  <si>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</si>
  <si>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</si>
  <si>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</si>
  <si>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</si>
  <si>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</si>
  <si>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</si>
  <si>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</si>
  <si>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</si>
  <si>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</si>
  <si>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</si>
  <si>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</si>
  <si>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</si>
  <si>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</si>
  <si>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</si>
  <si>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</si>
  <si>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</si>
  <si>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</si>
  <si>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</si>
  <si>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</si>
  <si>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</si>
  <si>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</si>
  <si>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</si>
  <si>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</si>
  <si>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</si>
  <si>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</si>
  <si>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</si>
  <si>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</si>
  <si>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</si>
  <si>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</si>
  <si>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</si>
  <si>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</si>
  <si>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</si>
  <si>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</si>
  <si>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</si>
  <si>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</si>
  <si>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</si>
  <si>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</si>
  <si>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</si>
  <si>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</si>
  <si>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sms_w331</t>
  </si>
  <si>
    <t>みすず学苑版</t>
  </si>
  <si>
    <t>熟女が怒涛の個人レッスン</t>
  </si>
  <si>
    <t>i38</t>
  </si>
  <si>
    <t>スポニチ関東</t>
  </si>
  <si>
    <t>4C終面全5段</t>
  </si>
  <si>
    <t>12月07日(土)</t>
  </si>
  <si>
    <t>sms_w332</t>
  </si>
  <si>
    <t>スポニチ関西</t>
  </si>
  <si>
    <t>12月06日(金)</t>
  </si>
  <si>
    <t>sms_w333</t>
  </si>
  <si>
    <t>スポニチ西部</t>
  </si>
  <si>
    <t>12月21日(土)</t>
  </si>
  <si>
    <t>sms_w334</t>
  </si>
  <si>
    <t>スポニチ北海道</t>
  </si>
  <si>
    <t>smss2022</t>
  </si>
  <si>
    <t>(空電共通)</t>
  </si>
  <si>
    <t>空電</t>
  </si>
  <si>
    <t>空電(共通)</t>
  </si>
  <si>
    <t>sms_w335</t>
  </si>
  <si>
    <t>サンスポ関西</t>
  </si>
  <si>
    <t>12月01日(日)</t>
  </si>
  <si>
    <t>smss2023</t>
  </si>
  <si>
    <t>sms_w336</t>
  </si>
  <si>
    <t>GOGO(i31)</t>
  </si>
  <si>
    <t>サンスポ関東</t>
  </si>
  <si>
    <t>全5段</t>
  </si>
  <si>
    <t>smss2024</t>
  </si>
  <si>
    <t>sms_w337</t>
  </si>
  <si>
    <t>右女３</t>
  </si>
  <si>
    <t>学生いません！ギャルもいません！熟女！熟女！熟女！熟女！</t>
  </si>
  <si>
    <t>12月14日(土)</t>
  </si>
  <si>
    <t>smss2025</t>
  </si>
  <si>
    <t>sms_w338</t>
  </si>
  <si>
    <t>i34</t>
  </si>
  <si>
    <t>スポーツ報知関西</t>
  </si>
  <si>
    <t>全5段つかみ4回</t>
  </si>
  <si>
    <t>smss2026</t>
  </si>
  <si>
    <t>sms_w339</t>
  </si>
  <si>
    <t>smss2027</t>
  </si>
  <si>
    <t>sms_w340</t>
  </si>
  <si>
    <t>C版</t>
  </si>
  <si>
    <t>50歳からの恋休み</t>
  </si>
  <si>
    <t>smss2028</t>
  </si>
  <si>
    <t>sms_w341</t>
  </si>
  <si>
    <t>雑誌版</t>
  </si>
  <si>
    <t>40代女性が恋愛リベンジ！</t>
  </si>
  <si>
    <t>smss2029</t>
  </si>
  <si>
    <t>sms_w342</t>
  </si>
  <si>
    <t>①右女３</t>
  </si>
  <si>
    <t>①求む！５０歳以上の女性と…</t>
  </si>
  <si>
    <t>半2段つかみ20段保証</t>
  </si>
  <si>
    <t>20段保証</t>
  </si>
  <si>
    <t>sms_w343</t>
  </si>
  <si>
    <t>②旧デイリー風</t>
  </si>
  <si>
    <t>②学生いません！ギャルもいません！熟女！熟女！熟女！熟女！</t>
  </si>
  <si>
    <t>sms_w344</t>
  </si>
  <si>
    <t>③新版</t>
  </si>
  <si>
    <t>sms_w345</t>
  </si>
  <si>
    <t>④みすず学苑版</t>
  </si>
  <si>
    <t>④熟女が怒涛の個人レッスン</t>
  </si>
  <si>
    <t>smss2030</t>
  </si>
  <si>
    <t>sms_w346</t>
  </si>
  <si>
    <t>デイリースポーツ関西</t>
  </si>
  <si>
    <t>smss2031</t>
  </si>
  <si>
    <t>sms_w347</t>
  </si>
  <si>
    <t>東スポ・大スポ・中京スポ・九スポ</t>
  </si>
  <si>
    <t>記事枠</t>
  </si>
  <si>
    <t>12月26日(木)</t>
  </si>
  <si>
    <t>smss2032</t>
  </si>
  <si>
    <t>sms_w348</t>
  </si>
  <si>
    <t>sms_w349</t>
  </si>
  <si>
    <t>sms_w350</t>
  </si>
  <si>
    <t>sms_w351</t>
  </si>
  <si>
    <t>smss2033</t>
  </si>
  <si>
    <t>sms_w352</t>
  </si>
  <si>
    <t>九スポ</t>
  </si>
  <si>
    <t>smss2034</t>
  </si>
  <si>
    <t>新聞 TOTAL</t>
  </si>
  <si>
    <t>●雑誌 広告</t>
  </si>
  <si>
    <t>sms_w329</t>
  </si>
  <si>
    <t>ぶんか社</t>
  </si>
  <si>
    <t>新50代</t>
  </si>
  <si>
    <t>EXMAX</t>
  </si>
  <si>
    <t>表4</t>
  </si>
  <si>
    <t>smss2020</t>
  </si>
  <si>
    <t>sms_w330</t>
  </si>
  <si>
    <t>光文社</t>
  </si>
  <si>
    <t>FLASH</t>
  </si>
  <si>
    <t>4C1P</t>
  </si>
  <si>
    <t>12月24日(火)</t>
  </si>
  <si>
    <t>smss2021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</si>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</sst>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35</v>
      </c>
      <c r="D6" s="195">
        <v>2450000</v>
      </c>
      <c r="E6" s="81">
        <v>0</v>
      </c>
      <c r="F6" s="81">
        <v>0</v>
      </c>
      <c r="G6" s="81">
        <v>1602</v>
      </c>
      <c r="H6" s="91">
        <v>214</v>
      </c>
      <c r="I6" s="92">
        <v>1</v>
      </c>
      <c r="J6" s="145">
        <f>H6+I6</f>
        <v>215</v>
      </c>
      <c r="K6" s="82">
        <f>IFERROR(J6/G6,"-")</f>
        <v>0.13420724094881</v>
      </c>
      <c r="L6" s="81">
        <v>12</v>
      </c>
      <c r="M6" s="81">
        <v>38</v>
      </c>
      <c r="N6" s="82">
        <f>IFERROR(L6/J6,"-")</f>
        <v>0.055813953488372</v>
      </c>
      <c r="O6" s="83">
        <f>IFERROR(D6/J6,"-")</f>
        <v>11395.348837209</v>
      </c>
      <c r="P6" s="84">
        <v>32</v>
      </c>
      <c r="Q6" s="82">
        <f>IFERROR(P6/J6,"-")</f>
        <v>0.14883720930233</v>
      </c>
      <c r="R6" s="200">
        <v>822450</v>
      </c>
      <c r="S6" s="201">
        <f>IFERROR(R6/J6,"-")</f>
        <v>3825.3488372093</v>
      </c>
      <c r="T6" s="201">
        <f>IFERROR(R6/P6,"-")</f>
        <v>25701.5625</v>
      </c>
      <c r="U6" s="195">
        <f>IFERROR(R6-D6,"-")</f>
        <v>-1627550</v>
      </c>
      <c r="V6" s="85">
        <f>R6/D6</f>
        <v>0.33569387755102</v>
      </c>
      <c r="W6" s="79"/>
      <c r="X6" s="144"/>
    </row>
    <row r="7" spans="1:24">
      <c r="A7" s="80"/>
      <c r="B7" s="86" t="s">
        <v>24</v>
      </c>
      <c r="C7" s="86">
        <v>4</v>
      </c>
      <c r="D7" s="195">
        <v>355000</v>
      </c>
      <c r="E7" s="81">
        <v>0</v>
      </c>
      <c r="F7" s="81">
        <v>0</v>
      </c>
      <c r="G7" s="81">
        <v>228</v>
      </c>
      <c r="H7" s="91">
        <v>57</v>
      </c>
      <c r="I7" s="92">
        <v>0</v>
      </c>
      <c r="J7" s="145">
        <f>H7+I7</f>
        <v>57</v>
      </c>
      <c r="K7" s="82">
        <f>IFERROR(J7/G7,"-")</f>
        <v>0.25</v>
      </c>
      <c r="L7" s="81">
        <v>4</v>
      </c>
      <c r="M7" s="81">
        <v>13</v>
      </c>
      <c r="N7" s="82">
        <f>IFERROR(L7/J7,"-")</f>
        <v>0.070175438596491</v>
      </c>
      <c r="O7" s="83">
        <f>IFERROR(D7/J7,"-")</f>
        <v>6228.0701754386</v>
      </c>
      <c r="P7" s="84">
        <v>10</v>
      </c>
      <c r="Q7" s="82">
        <f>IFERROR(P7/J7,"-")</f>
        <v>0.17543859649123</v>
      </c>
      <c r="R7" s="200">
        <v>350010</v>
      </c>
      <c r="S7" s="201">
        <f>IFERROR(R7/J7,"-")</f>
        <v>6140.5263157895</v>
      </c>
      <c r="T7" s="201">
        <f>IFERROR(R7/P7,"-")</f>
        <v>35001</v>
      </c>
      <c r="U7" s="195">
        <f>IFERROR(R7-D7,"-")</f>
        <v>-4990</v>
      </c>
      <c r="V7" s="85">
        <f>R7/D7</f>
        <v>0.98594366197183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2805000</v>
      </c>
      <c r="E10" s="41">
        <f>SUM(E6:E8)</f>
        <v>0</v>
      </c>
      <c r="F10" s="41">
        <f>SUM(F6:F8)</f>
        <v>0</v>
      </c>
      <c r="G10" s="41">
        <f>SUM(G6:G8)</f>
        <v>1830</v>
      </c>
      <c r="H10" s="41">
        <f>SUM(H6:H8)</f>
        <v>271</v>
      </c>
      <c r="I10" s="41">
        <f>SUM(I6:I8)</f>
        <v>1</v>
      </c>
      <c r="J10" s="41">
        <f>SUM(J6:J8)</f>
        <v>272</v>
      </c>
      <c r="K10" s="42">
        <f>IFERROR(J10/G10,"-")</f>
        <v>0.14863387978142</v>
      </c>
      <c r="L10" s="78">
        <f>SUM(L6:L8)</f>
        <v>16</v>
      </c>
      <c r="M10" s="78">
        <f>SUM(M6:M8)</f>
        <v>51</v>
      </c>
      <c r="N10" s="42">
        <f>IFERROR(L10/J10,"-")</f>
        <v>0.058823529411765</v>
      </c>
      <c r="O10" s="43">
        <f>IFERROR(D10/J10,"-")</f>
        <v>10312.5</v>
      </c>
      <c r="P10" s="44">
        <f>SUM(P6:P8)</f>
        <v>42</v>
      </c>
      <c r="Q10" s="42">
        <f>IFERROR(P10/J10,"-")</f>
        <v>0.15441176470588</v>
      </c>
      <c r="R10" s="45">
        <f>SUM(R6:R8)</f>
        <v>1172460</v>
      </c>
      <c r="S10" s="45">
        <f>IFERROR(R10/J10,"-")</f>
        <v>4310.5147058824</v>
      </c>
      <c r="T10" s="45">
        <f>IFERROR(R10/P10,"-")</f>
        <v>27915.714285714</v>
      </c>
      <c r="U10" s="46">
        <f>SUM(U6:U8)</f>
        <v>-1632540</v>
      </c>
      <c r="V10" s="47">
        <f>IFERROR(R10/D10,"-")</f>
        <v>0.41798930481283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0.085714285714286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84</v>
      </c>
      <c r="N6" s="91">
        <v>12</v>
      </c>
      <c r="O6" s="92">
        <v>0</v>
      </c>
      <c r="P6" s="93">
        <f>N6+O6</f>
        <v>12</v>
      </c>
      <c r="Q6" s="82">
        <f>IFERROR(P6/M6,"-")</f>
        <v>0.14285714285714</v>
      </c>
      <c r="R6" s="81">
        <v>0</v>
      </c>
      <c r="S6" s="81">
        <v>5</v>
      </c>
      <c r="T6" s="82">
        <f>IFERROR(S6/(O6+P6),"-")</f>
        <v>0.41666666666667</v>
      </c>
      <c r="U6" s="182">
        <f>IFERROR(J6/SUM(P6:P10),"-")</f>
        <v>15217.391304348</v>
      </c>
      <c r="V6" s="84">
        <v>2</v>
      </c>
      <c r="W6" s="82">
        <f>IF(P6=0,"-",V6/P6)</f>
        <v>0.16666666666667</v>
      </c>
      <c r="X6" s="186">
        <v>41000</v>
      </c>
      <c r="Y6" s="187">
        <f>IFERROR(X6/P6,"-")</f>
        <v>3416.6666666667</v>
      </c>
      <c r="Z6" s="187">
        <f>IFERROR(X6/V6,"-")</f>
        <v>20500</v>
      </c>
      <c r="AA6" s="188">
        <f>SUM(X6:X10)-SUM(J6:J10)</f>
        <v>-640000</v>
      </c>
      <c r="AB6" s="85">
        <f>SUM(X6:X10)/SUM(J6:J10)</f>
        <v>0.085714285714286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0.083333333333333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0.083333333333333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0.33333333333333</v>
      </c>
      <c r="BP6" s="121">
        <v>2</v>
      </c>
      <c r="BQ6" s="122">
        <f>IFERROR(BP6/BN6,"-")</f>
        <v>0.5</v>
      </c>
      <c r="BR6" s="123">
        <v>41000</v>
      </c>
      <c r="BS6" s="124">
        <f>IFERROR(BR6/BN6,"-")</f>
        <v>10250</v>
      </c>
      <c r="BT6" s="125"/>
      <c r="BU6" s="125">
        <v>1</v>
      </c>
      <c r="BV6" s="125">
        <v>1</v>
      </c>
      <c r="BW6" s="126">
        <v>3</v>
      </c>
      <c r="BX6" s="127">
        <f>IF(P6=0,"",IF(BW6=0,"",(BW6/P6)))</f>
        <v>0.25</v>
      </c>
      <c r="BY6" s="128">
        <v>1</v>
      </c>
      <c r="BZ6" s="129">
        <f>IFERROR(BY6/BW6,"-")</f>
        <v>0.33333333333333</v>
      </c>
      <c r="CA6" s="130">
        <v>508000</v>
      </c>
      <c r="CB6" s="131">
        <f>IFERROR(CA6/BW6,"-")</f>
        <v>169333.33333333</v>
      </c>
      <c r="CC6" s="132"/>
      <c r="CD6" s="132"/>
      <c r="CE6" s="132">
        <v>1</v>
      </c>
      <c r="CF6" s="133">
        <v>1</v>
      </c>
      <c r="CG6" s="134">
        <f>IF(P6=0,"",IF(CF6=0,"",(CF6/P6)))</f>
        <v>0.083333333333333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41000</v>
      </c>
      <c r="CQ6" s="141">
        <v>508000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90" t="s">
        <v>70</v>
      </c>
      <c r="J7" s="188"/>
      <c r="K7" s="81">
        <v>0</v>
      </c>
      <c r="L7" s="81">
        <v>0</v>
      </c>
      <c r="M7" s="81">
        <v>67</v>
      </c>
      <c r="N7" s="91">
        <v>6</v>
      </c>
      <c r="O7" s="92">
        <v>0</v>
      </c>
      <c r="P7" s="93">
        <f>N7+O7</f>
        <v>6</v>
      </c>
      <c r="Q7" s="82">
        <f>IFERROR(P7/M7,"-")</f>
        <v>0.08955223880597</v>
      </c>
      <c r="R7" s="81">
        <v>0</v>
      </c>
      <c r="S7" s="81">
        <v>3</v>
      </c>
      <c r="T7" s="82">
        <f>IFERROR(S7/(O7+P7),"-")</f>
        <v>0.5</v>
      </c>
      <c r="U7" s="182"/>
      <c r="V7" s="84">
        <v>1</v>
      </c>
      <c r="W7" s="82">
        <f>IF(P7=0,"-",V7/P7)</f>
        <v>0.16666666666667</v>
      </c>
      <c r="X7" s="186">
        <v>4000</v>
      </c>
      <c r="Y7" s="187">
        <f>IFERROR(X7/P7,"-")</f>
        <v>666.66666666667</v>
      </c>
      <c r="Z7" s="187">
        <f>IFERROR(X7/V7,"-")</f>
        <v>4000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0.33333333333333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0.16666666666667</v>
      </c>
      <c r="BG7" s="112">
        <v>1</v>
      </c>
      <c r="BH7" s="114">
        <f>IFERROR(BG7/BE7,"-")</f>
        <v>1</v>
      </c>
      <c r="BI7" s="115">
        <v>4000</v>
      </c>
      <c r="BJ7" s="116">
        <f>IFERROR(BI7/BE7,"-")</f>
        <v>4000</v>
      </c>
      <c r="BK7" s="117"/>
      <c r="BL7" s="117">
        <v>1</v>
      </c>
      <c r="BM7" s="117"/>
      <c r="BN7" s="119">
        <v>1</v>
      </c>
      <c r="BO7" s="120">
        <f>IF(P7=0,"",IF(BN7=0,"",(BN7/P7)))</f>
        <v>0.16666666666667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0.33333333333333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4000</v>
      </c>
      <c r="CQ7" s="141">
        <v>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62</v>
      </c>
      <c r="E8" s="203" t="s">
        <v>63</v>
      </c>
      <c r="F8" s="203" t="s">
        <v>64</v>
      </c>
      <c r="G8" s="203" t="s">
        <v>72</v>
      </c>
      <c r="H8" s="90" t="s">
        <v>66</v>
      </c>
      <c r="I8" s="204" t="s">
        <v>73</v>
      </c>
      <c r="J8" s="188"/>
      <c r="K8" s="81">
        <v>0</v>
      </c>
      <c r="L8" s="81">
        <v>0</v>
      </c>
      <c r="M8" s="81">
        <v>28</v>
      </c>
      <c r="N8" s="91">
        <v>4</v>
      </c>
      <c r="O8" s="92">
        <v>0</v>
      </c>
      <c r="P8" s="93">
        <f>N8+O8</f>
        <v>4</v>
      </c>
      <c r="Q8" s="82">
        <f>IFERROR(P8/M8,"-")</f>
        <v>0.14285714285714</v>
      </c>
      <c r="R8" s="81">
        <v>0</v>
      </c>
      <c r="S8" s="81">
        <v>2</v>
      </c>
      <c r="T8" s="82">
        <f>IFERROR(S8/(O8+P8),"-")</f>
        <v>0.5</v>
      </c>
      <c r="U8" s="182"/>
      <c r="V8" s="84">
        <v>1</v>
      </c>
      <c r="W8" s="82">
        <f>IF(P8=0,"-",V8/P8)</f>
        <v>0.25</v>
      </c>
      <c r="X8" s="186">
        <v>2000</v>
      </c>
      <c r="Y8" s="187">
        <f>IFERROR(X8/P8,"-")</f>
        <v>500</v>
      </c>
      <c r="Z8" s="187">
        <f>IFERROR(X8/V8,"-")</f>
        <v>2000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0.5</v>
      </c>
      <c r="BG8" s="112">
        <v>1</v>
      </c>
      <c r="BH8" s="114">
        <f>IFERROR(BG8/BE8,"-")</f>
        <v>0.5</v>
      </c>
      <c r="BI8" s="115">
        <v>2000</v>
      </c>
      <c r="BJ8" s="116">
        <f>IFERROR(BI8/BE8,"-")</f>
        <v>1000</v>
      </c>
      <c r="BK8" s="117">
        <v>1</v>
      </c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2000</v>
      </c>
      <c r="CQ8" s="141">
        <v>2000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62</v>
      </c>
      <c r="E9" s="203" t="s">
        <v>63</v>
      </c>
      <c r="F9" s="203" t="s">
        <v>64</v>
      </c>
      <c r="G9" s="203" t="s">
        <v>75</v>
      </c>
      <c r="H9" s="90" t="s">
        <v>66</v>
      </c>
      <c r="I9" s="204" t="s">
        <v>67</v>
      </c>
      <c r="J9" s="188"/>
      <c r="K9" s="81">
        <v>0</v>
      </c>
      <c r="L9" s="81">
        <v>0</v>
      </c>
      <c r="M9" s="81">
        <v>13</v>
      </c>
      <c r="N9" s="91">
        <v>2</v>
      </c>
      <c r="O9" s="92">
        <v>0</v>
      </c>
      <c r="P9" s="93">
        <f>N9+O9</f>
        <v>2</v>
      </c>
      <c r="Q9" s="82">
        <f>IFERROR(P9/M9,"-")</f>
        <v>0.15384615384615</v>
      </c>
      <c r="R9" s="81">
        <v>0</v>
      </c>
      <c r="S9" s="81">
        <v>1</v>
      </c>
      <c r="T9" s="82">
        <f>IFERROR(S9/(O9+P9),"-")</f>
        <v>0.5</v>
      </c>
      <c r="U9" s="182"/>
      <c r="V9" s="84">
        <v>1</v>
      </c>
      <c r="W9" s="82">
        <f>IF(P9=0,"-",V9/P9)</f>
        <v>0.5</v>
      </c>
      <c r="X9" s="186">
        <v>5000</v>
      </c>
      <c r="Y9" s="187">
        <f>IFERROR(X9/P9,"-")</f>
        <v>2500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0.5</v>
      </c>
      <c r="BG9" s="112">
        <v>1</v>
      </c>
      <c r="BH9" s="114">
        <f>IFERROR(BG9/BE9,"-")</f>
        <v>1</v>
      </c>
      <c r="BI9" s="115">
        <v>5000</v>
      </c>
      <c r="BJ9" s="116">
        <f>IFERROR(BI9/BE9,"-")</f>
        <v>5000</v>
      </c>
      <c r="BK9" s="117">
        <v>1</v>
      </c>
      <c r="BL9" s="117"/>
      <c r="BM9" s="117"/>
      <c r="BN9" s="119">
        <v>1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5000</v>
      </c>
      <c r="CQ9" s="141">
        <v>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76</v>
      </c>
      <c r="C10" s="203"/>
      <c r="D10" s="203" t="s">
        <v>77</v>
      </c>
      <c r="E10" s="203" t="s">
        <v>77</v>
      </c>
      <c r="F10" s="203" t="s">
        <v>78</v>
      </c>
      <c r="G10" s="203" t="s">
        <v>79</v>
      </c>
      <c r="H10" s="90"/>
      <c r="I10" s="90"/>
      <c r="J10" s="188"/>
      <c r="K10" s="81">
        <v>0</v>
      </c>
      <c r="L10" s="81">
        <v>0</v>
      </c>
      <c r="M10" s="81">
        <v>66</v>
      </c>
      <c r="N10" s="91">
        <v>22</v>
      </c>
      <c r="O10" s="92">
        <v>0</v>
      </c>
      <c r="P10" s="93">
        <f>N10+O10</f>
        <v>22</v>
      </c>
      <c r="Q10" s="82">
        <f>IFERROR(P10/M10,"-")</f>
        <v>0.33333333333333</v>
      </c>
      <c r="R10" s="81">
        <v>0</v>
      </c>
      <c r="S10" s="81">
        <v>1</v>
      </c>
      <c r="T10" s="82">
        <f>IFERROR(S10/(O10+P10),"-")</f>
        <v>0.045454545454545</v>
      </c>
      <c r="U10" s="182"/>
      <c r="V10" s="84">
        <v>1</v>
      </c>
      <c r="W10" s="82">
        <f>IF(P10=0,"-",V10/P10)</f>
        <v>0.045454545454545</v>
      </c>
      <c r="X10" s="186">
        <v>8000</v>
      </c>
      <c r="Y10" s="187">
        <f>IFERROR(X10/P10,"-")</f>
        <v>363.63636363636</v>
      </c>
      <c r="Z10" s="187">
        <f>IFERROR(X10/V10,"-")</f>
        <v>8000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13</v>
      </c>
      <c r="BO10" s="120">
        <f>IF(P10=0,"",IF(BN10=0,"",(BN10/P10)))</f>
        <v>0.59090909090909</v>
      </c>
      <c r="BP10" s="121">
        <v>2</v>
      </c>
      <c r="BQ10" s="122">
        <f>IFERROR(BP10/BN10,"-")</f>
        <v>0.15384615384615</v>
      </c>
      <c r="BR10" s="123">
        <v>40000</v>
      </c>
      <c r="BS10" s="124">
        <f>IFERROR(BR10/BN10,"-")</f>
        <v>3076.9230769231</v>
      </c>
      <c r="BT10" s="125">
        <v>1</v>
      </c>
      <c r="BU10" s="125"/>
      <c r="BV10" s="125">
        <v>1</v>
      </c>
      <c r="BW10" s="126">
        <v>7</v>
      </c>
      <c r="BX10" s="127">
        <f>IF(P10=0,"",IF(BW10=0,"",(BW10/P10)))</f>
        <v>0.31818181818182</v>
      </c>
      <c r="BY10" s="128">
        <v>3</v>
      </c>
      <c r="BZ10" s="129">
        <f>IFERROR(BY10/BW10,"-")</f>
        <v>0.42857142857143</v>
      </c>
      <c r="CA10" s="130">
        <v>164000</v>
      </c>
      <c r="CB10" s="131">
        <f>IFERROR(CA10/BW10,"-")</f>
        <v>23428.571428571</v>
      </c>
      <c r="CC10" s="132"/>
      <c r="CD10" s="132"/>
      <c r="CE10" s="132">
        <v>3</v>
      </c>
      <c r="CF10" s="133">
        <v>2</v>
      </c>
      <c r="CG10" s="134">
        <f>IF(P10=0,"",IF(CF10=0,"",(CF10/P10)))</f>
        <v>0.090909090909091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</v>
      </c>
      <c r="CP10" s="141">
        <v>8000</v>
      </c>
      <c r="CQ10" s="141">
        <v>75000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0.17894736842105</v>
      </c>
      <c r="B11" s="203" t="s">
        <v>80</v>
      </c>
      <c r="C11" s="203"/>
      <c r="D11" s="203" t="s">
        <v>62</v>
      </c>
      <c r="E11" s="203" t="s">
        <v>63</v>
      </c>
      <c r="F11" s="203" t="s">
        <v>64</v>
      </c>
      <c r="G11" s="203" t="s">
        <v>81</v>
      </c>
      <c r="H11" s="90" t="s">
        <v>66</v>
      </c>
      <c r="I11" s="205" t="s">
        <v>82</v>
      </c>
      <c r="J11" s="188">
        <v>570000</v>
      </c>
      <c r="K11" s="81">
        <v>0</v>
      </c>
      <c r="L11" s="81">
        <v>0</v>
      </c>
      <c r="M11" s="81">
        <v>49</v>
      </c>
      <c r="N11" s="91">
        <v>11</v>
      </c>
      <c r="O11" s="92">
        <v>0</v>
      </c>
      <c r="P11" s="93">
        <f>N11+O11</f>
        <v>11</v>
      </c>
      <c r="Q11" s="82">
        <f>IFERROR(P11/M11,"-")</f>
        <v>0.22448979591837</v>
      </c>
      <c r="R11" s="81">
        <v>0</v>
      </c>
      <c r="S11" s="81">
        <v>3</v>
      </c>
      <c r="T11" s="82">
        <f>IFERROR(S11/(O11+P11),"-")</f>
        <v>0.27272727272727</v>
      </c>
      <c r="U11" s="182">
        <f>IFERROR(J11/SUM(P11:P16),"-")</f>
        <v>13902.43902439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-468000</v>
      </c>
      <c r="AB11" s="85">
        <f>SUM(X11:X16)/SUM(J11:J16)</f>
        <v>0.17894736842105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0.090909090909091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0.18181818181818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0.36363636363636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3</v>
      </c>
      <c r="BX11" s="127">
        <f>IF(P11=0,"",IF(BW11=0,"",(BW11/P11)))</f>
        <v>0.27272727272727</v>
      </c>
      <c r="BY11" s="128">
        <v>1</v>
      </c>
      <c r="BZ11" s="129">
        <f>IFERROR(BY11/BW11,"-")</f>
        <v>0.33333333333333</v>
      </c>
      <c r="CA11" s="130">
        <v>15000</v>
      </c>
      <c r="CB11" s="131">
        <f>IFERROR(CA11/BW11,"-")</f>
        <v>5000</v>
      </c>
      <c r="CC11" s="132"/>
      <c r="CD11" s="132"/>
      <c r="CE11" s="132">
        <v>1</v>
      </c>
      <c r="CF11" s="133">
        <v>1</v>
      </c>
      <c r="CG11" s="134">
        <f>IF(P11=0,"",IF(CF11=0,"",(CF11/P11)))</f>
        <v>0.090909090909091</v>
      </c>
      <c r="CH11" s="135">
        <v>1</v>
      </c>
      <c r="CI11" s="136">
        <f>IFERROR(CH11/CF11,"-")</f>
        <v>1</v>
      </c>
      <c r="CJ11" s="137">
        <v>21000</v>
      </c>
      <c r="CK11" s="138">
        <f>IFERROR(CJ11/CF11,"-")</f>
        <v>21000</v>
      </c>
      <c r="CL11" s="139"/>
      <c r="CM11" s="139"/>
      <c r="CN11" s="139">
        <v>1</v>
      </c>
      <c r="CO11" s="140">
        <v>0</v>
      </c>
      <c r="CP11" s="141">
        <v>0</v>
      </c>
      <c r="CQ11" s="141">
        <v>21000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62</v>
      </c>
      <c r="E12" s="203" t="s">
        <v>63</v>
      </c>
      <c r="F12" s="203" t="s">
        <v>78</v>
      </c>
      <c r="G12" s="203"/>
      <c r="H12" s="90"/>
      <c r="I12" s="90"/>
      <c r="J12" s="188"/>
      <c r="K12" s="81">
        <v>0</v>
      </c>
      <c r="L12" s="81">
        <v>0</v>
      </c>
      <c r="M12" s="81">
        <v>18</v>
      </c>
      <c r="N12" s="91">
        <v>12</v>
      </c>
      <c r="O12" s="92">
        <v>0</v>
      </c>
      <c r="P12" s="93">
        <f>N12+O12</f>
        <v>12</v>
      </c>
      <c r="Q12" s="82">
        <f>IFERROR(P12/M12,"-")</f>
        <v>0.66666666666667</v>
      </c>
      <c r="R12" s="81">
        <v>2</v>
      </c>
      <c r="S12" s="81">
        <v>1</v>
      </c>
      <c r="T12" s="82">
        <f>IFERROR(S12/(O12+P12),"-")</f>
        <v>0.083333333333333</v>
      </c>
      <c r="U12" s="182"/>
      <c r="V12" s="84">
        <v>1</v>
      </c>
      <c r="W12" s="82">
        <f>IF(P12=0,"-",V12/P12)</f>
        <v>0.083333333333333</v>
      </c>
      <c r="X12" s="186">
        <v>50000</v>
      </c>
      <c r="Y12" s="187">
        <f>IFERROR(X12/P12,"-")</f>
        <v>4166.6666666667</v>
      </c>
      <c r="Z12" s="187">
        <f>IFERROR(X12/V12,"-")</f>
        <v>50000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7</v>
      </c>
      <c r="BO12" s="120">
        <f>IF(P12=0,"",IF(BN12=0,"",(BN12/P12)))</f>
        <v>0.58333333333333</v>
      </c>
      <c r="BP12" s="121">
        <v>2</v>
      </c>
      <c r="BQ12" s="122">
        <f>IFERROR(BP12/BN12,"-")</f>
        <v>0.28571428571429</v>
      </c>
      <c r="BR12" s="123">
        <v>20000</v>
      </c>
      <c r="BS12" s="124">
        <f>IFERROR(BR12/BN12,"-")</f>
        <v>2857.1428571429</v>
      </c>
      <c r="BT12" s="125"/>
      <c r="BU12" s="125">
        <v>2</v>
      </c>
      <c r="BV12" s="125"/>
      <c r="BW12" s="126">
        <v>4</v>
      </c>
      <c r="BX12" s="127">
        <f>IF(P12=0,"",IF(BW12=0,"",(BW12/P12)))</f>
        <v>0.33333333333333</v>
      </c>
      <c r="BY12" s="128">
        <v>2</v>
      </c>
      <c r="BZ12" s="129">
        <f>IFERROR(BY12/BW12,"-")</f>
        <v>0.5</v>
      </c>
      <c r="CA12" s="130">
        <v>216000</v>
      </c>
      <c r="CB12" s="131">
        <f>IFERROR(CA12/BW12,"-")</f>
        <v>54000</v>
      </c>
      <c r="CC12" s="132"/>
      <c r="CD12" s="132">
        <v>1</v>
      </c>
      <c r="CE12" s="132">
        <v>1</v>
      </c>
      <c r="CF12" s="133">
        <v>1</v>
      </c>
      <c r="CG12" s="134">
        <f>IF(P12=0,"",IF(CF12=0,"",(CF12/P12)))</f>
        <v>0.083333333333333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1</v>
      </c>
      <c r="CP12" s="141">
        <v>50000</v>
      </c>
      <c r="CQ12" s="141">
        <v>210000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84</v>
      </c>
      <c r="C13" s="203"/>
      <c r="D13" s="203" t="s">
        <v>62</v>
      </c>
      <c r="E13" s="203" t="s">
        <v>63</v>
      </c>
      <c r="F13" s="203" t="s">
        <v>85</v>
      </c>
      <c r="G13" s="203" t="s">
        <v>86</v>
      </c>
      <c r="H13" s="90" t="s">
        <v>87</v>
      </c>
      <c r="I13" s="204" t="s">
        <v>67</v>
      </c>
      <c r="J13" s="188"/>
      <c r="K13" s="81">
        <v>0</v>
      </c>
      <c r="L13" s="81">
        <v>0</v>
      </c>
      <c r="M13" s="81">
        <v>15</v>
      </c>
      <c r="N13" s="91">
        <v>1</v>
      </c>
      <c r="O13" s="92">
        <v>0</v>
      </c>
      <c r="P13" s="93">
        <f>N13+O13</f>
        <v>1</v>
      </c>
      <c r="Q13" s="82">
        <f>IFERROR(P13/M13,"-")</f>
        <v>0.066666666666667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62</v>
      </c>
      <c r="E14" s="203"/>
      <c r="F14" s="203" t="s">
        <v>78</v>
      </c>
      <c r="G14" s="203"/>
      <c r="H14" s="90"/>
      <c r="I14" s="90"/>
      <c r="J14" s="188"/>
      <c r="K14" s="81">
        <v>0</v>
      </c>
      <c r="L14" s="81">
        <v>0</v>
      </c>
      <c r="M14" s="81">
        <v>4</v>
      </c>
      <c r="N14" s="91">
        <v>4</v>
      </c>
      <c r="O14" s="92">
        <v>0</v>
      </c>
      <c r="P14" s="93">
        <f>N14+O14</f>
        <v>4</v>
      </c>
      <c r="Q14" s="82">
        <f>IFERROR(P14/M14,"-")</f>
        <v>1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2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90</v>
      </c>
      <c r="E15" s="203" t="s">
        <v>91</v>
      </c>
      <c r="F15" s="203" t="s">
        <v>64</v>
      </c>
      <c r="G15" s="203" t="s">
        <v>86</v>
      </c>
      <c r="H15" s="90" t="s">
        <v>87</v>
      </c>
      <c r="I15" s="204" t="s">
        <v>92</v>
      </c>
      <c r="J15" s="188"/>
      <c r="K15" s="81">
        <v>0</v>
      </c>
      <c r="L15" s="81">
        <v>0</v>
      </c>
      <c r="M15" s="81">
        <v>62</v>
      </c>
      <c r="N15" s="91">
        <v>3</v>
      </c>
      <c r="O15" s="92">
        <v>0</v>
      </c>
      <c r="P15" s="93">
        <f>N15+O15</f>
        <v>3</v>
      </c>
      <c r="Q15" s="82">
        <f>IFERROR(P15/M15,"-")</f>
        <v>0.048387096774194</v>
      </c>
      <c r="R15" s="81">
        <v>0</v>
      </c>
      <c r="S15" s="81">
        <v>1</v>
      </c>
      <c r="T15" s="82">
        <f>IFERROR(S15/(O15+P15),"-")</f>
        <v>0.33333333333333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0.66666666666667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0.33333333333333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93</v>
      </c>
      <c r="C16" s="203"/>
      <c r="D16" s="203" t="s">
        <v>90</v>
      </c>
      <c r="E16" s="203" t="s">
        <v>91</v>
      </c>
      <c r="F16" s="203" t="s">
        <v>78</v>
      </c>
      <c r="G16" s="203"/>
      <c r="H16" s="90"/>
      <c r="I16" s="90"/>
      <c r="J16" s="188"/>
      <c r="K16" s="81">
        <v>0</v>
      </c>
      <c r="L16" s="81">
        <v>0</v>
      </c>
      <c r="M16" s="81">
        <v>25</v>
      </c>
      <c r="N16" s="91">
        <v>9</v>
      </c>
      <c r="O16" s="92">
        <v>1</v>
      </c>
      <c r="P16" s="93">
        <f>N16+O16</f>
        <v>10</v>
      </c>
      <c r="Q16" s="82">
        <f>IFERROR(P16/M16,"-")</f>
        <v>0.4</v>
      </c>
      <c r="R16" s="81">
        <v>1</v>
      </c>
      <c r="S16" s="81">
        <v>2</v>
      </c>
      <c r="T16" s="82">
        <f>IFERROR(S16/(O16+P16),"-")</f>
        <v>0.18181818181818</v>
      </c>
      <c r="U16" s="182"/>
      <c r="V16" s="84">
        <v>2</v>
      </c>
      <c r="W16" s="82">
        <f>IF(P16=0,"-",V16/P16)</f>
        <v>0.2</v>
      </c>
      <c r="X16" s="186">
        <v>52000</v>
      </c>
      <c r="Y16" s="187">
        <f>IFERROR(X16/P16,"-")</f>
        <v>5200</v>
      </c>
      <c r="Z16" s="187">
        <f>IFERROR(X16/V16,"-")</f>
        <v>26000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0.2</v>
      </c>
      <c r="BG16" s="112">
        <v>1</v>
      </c>
      <c r="BH16" s="114">
        <f>IFERROR(BG16/BE16,"-")</f>
        <v>0.5</v>
      </c>
      <c r="BI16" s="115">
        <v>38000</v>
      </c>
      <c r="BJ16" s="116">
        <f>IFERROR(BI16/BE16,"-")</f>
        <v>19000</v>
      </c>
      <c r="BK16" s="117"/>
      <c r="BL16" s="117"/>
      <c r="BM16" s="117">
        <v>1</v>
      </c>
      <c r="BN16" s="119">
        <v>1</v>
      </c>
      <c r="BO16" s="120">
        <f>IF(P16=0,"",IF(BN16=0,"",(BN16/P16)))</f>
        <v>0.1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6</v>
      </c>
      <c r="BX16" s="127">
        <f>IF(P16=0,"",IF(BW16=0,"",(BW16/P16)))</f>
        <v>0.6</v>
      </c>
      <c r="BY16" s="128">
        <v>2</v>
      </c>
      <c r="BZ16" s="129">
        <f>IFERROR(BY16/BW16,"-")</f>
        <v>0.33333333333333</v>
      </c>
      <c r="CA16" s="130">
        <v>14000</v>
      </c>
      <c r="CB16" s="131">
        <f>IFERROR(CA16/BW16,"-")</f>
        <v>2333.3333333333</v>
      </c>
      <c r="CC16" s="132"/>
      <c r="CD16" s="132">
        <v>2</v>
      </c>
      <c r="CE16" s="132"/>
      <c r="CF16" s="133">
        <v>1</v>
      </c>
      <c r="CG16" s="134">
        <f>IF(P16=0,"",IF(CF16=0,"",(CF16/P16)))</f>
        <v>0.1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2</v>
      </c>
      <c r="CP16" s="141">
        <v>52000</v>
      </c>
      <c r="CQ16" s="141">
        <v>38000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0.40714285714286</v>
      </c>
      <c r="B17" s="203" t="s">
        <v>94</v>
      </c>
      <c r="C17" s="203"/>
      <c r="D17" s="203" t="s">
        <v>62</v>
      </c>
      <c r="E17" s="203" t="s">
        <v>63</v>
      </c>
      <c r="F17" s="203" t="s">
        <v>95</v>
      </c>
      <c r="G17" s="203" t="s">
        <v>96</v>
      </c>
      <c r="H17" s="90" t="s">
        <v>97</v>
      </c>
      <c r="I17" s="90"/>
      <c r="J17" s="188">
        <v>280000</v>
      </c>
      <c r="K17" s="81">
        <v>0</v>
      </c>
      <c r="L17" s="81">
        <v>0</v>
      </c>
      <c r="M17" s="81">
        <v>15</v>
      </c>
      <c r="N17" s="91">
        <v>1</v>
      </c>
      <c r="O17" s="92">
        <v>0</v>
      </c>
      <c r="P17" s="93">
        <f>N17+O17</f>
        <v>1</v>
      </c>
      <c r="Q17" s="82">
        <f>IFERROR(P17/M17,"-")</f>
        <v>0.066666666666667</v>
      </c>
      <c r="R17" s="81">
        <v>0</v>
      </c>
      <c r="S17" s="81">
        <v>0</v>
      </c>
      <c r="T17" s="82">
        <f>IFERROR(S17/(O17+P17),"-")</f>
        <v>0</v>
      </c>
      <c r="U17" s="182">
        <f>IFERROR(J17/SUM(P17:P24),"-")</f>
        <v>15555.555555556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SUM(X17:X24)-SUM(J17:J24)</f>
        <v>-166000</v>
      </c>
      <c r="AB17" s="85">
        <f>SUM(X17:X24)/SUM(J17:J24)</f>
        <v>0.40714285714286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1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62</v>
      </c>
      <c r="E18" s="203" t="s">
        <v>63</v>
      </c>
      <c r="F18" s="203" t="s">
        <v>78</v>
      </c>
      <c r="G18" s="203"/>
      <c r="H18" s="90"/>
      <c r="I18" s="90"/>
      <c r="J18" s="188"/>
      <c r="K18" s="81">
        <v>0</v>
      </c>
      <c r="L18" s="81">
        <v>0</v>
      </c>
      <c r="M18" s="81">
        <v>12</v>
      </c>
      <c r="N18" s="91">
        <v>6</v>
      </c>
      <c r="O18" s="92">
        <v>0</v>
      </c>
      <c r="P18" s="93">
        <f>N18+O18</f>
        <v>6</v>
      </c>
      <c r="Q18" s="82">
        <f>IFERROR(P18/M18,"-")</f>
        <v>0.5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1</v>
      </c>
      <c r="W18" s="82">
        <f>IF(P18=0,"-",V18/P18)</f>
        <v>0.16666666666667</v>
      </c>
      <c r="X18" s="186">
        <v>73000</v>
      </c>
      <c r="Y18" s="187">
        <f>IFERROR(X18/P18,"-")</f>
        <v>12166.666666667</v>
      </c>
      <c r="Z18" s="187">
        <f>IFERROR(X18/V18,"-")</f>
        <v>73000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0.16666666666667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4</v>
      </c>
      <c r="BX18" s="127">
        <f>IF(P18=0,"",IF(BW18=0,"",(BW18/P18)))</f>
        <v>0.66666666666667</v>
      </c>
      <c r="BY18" s="128">
        <v>3</v>
      </c>
      <c r="BZ18" s="129">
        <f>IFERROR(BY18/BW18,"-")</f>
        <v>0.75</v>
      </c>
      <c r="CA18" s="130">
        <v>192000</v>
      </c>
      <c r="CB18" s="131">
        <f>IFERROR(CA18/BW18,"-")</f>
        <v>48000</v>
      </c>
      <c r="CC18" s="132"/>
      <c r="CD18" s="132"/>
      <c r="CE18" s="132">
        <v>3</v>
      </c>
      <c r="CF18" s="133">
        <v>1</v>
      </c>
      <c r="CG18" s="134">
        <f>IF(P18=0,"",IF(CF18=0,"",(CF18/P18)))</f>
        <v>0.16666666666667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1</v>
      </c>
      <c r="CP18" s="141">
        <v>73000</v>
      </c>
      <c r="CQ18" s="141">
        <v>106000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/>
      <c r="B19" s="203" t="s">
        <v>99</v>
      </c>
      <c r="C19" s="203"/>
      <c r="D19" s="203" t="s">
        <v>90</v>
      </c>
      <c r="E19" s="203" t="s">
        <v>91</v>
      </c>
      <c r="F19" s="203" t="s">
        <v>85</v>
      </c>
      <c r="G19" s="203" t="s">
        <v>96</v>
      </c>
      <c r="H19" s="90" t="s">
        <v>97</v>
      </c>
      <c r="I19" s="90"/>
      <c r="J19" s="188"/>
      <c r="K19" s="81">
        <v>0</v>
      </c>
      <c r="L19" s="81">
        <v>0</v>
      </c>
      <c r="M19" s="81">
        <v>16</v>
      </c>
      <c r="N19" s="91">
        <v>1</v>
      </c>
      <c r="O19" s="92">
        <v>0</v>
      </c>
      <c r="P19" s="93">
        <f>N19+O19</f>
        <v>1</v>
      </c>
      <c r="Q19" s="82">
        <f>IFERROR(P19/M19,"-")</f>
        <v>0.0625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100</v>
      </c>
      <c r="C20" s="203"/>
      <c r="D20" s="203" t="s">
        <v>90</v>
      </c>
      <c r="E20" s="203" t="s">
        <v>91</v>
      </c>
      <c r="F20" s="203" t="s">
        <v>78</v>
      </c>
      <c r="G20" s="203"/>
      <c r="H20" s="90"/>
      <c r="I20" s="90"/>
      <c r="J20" s="188"/>
      <c r="K20" s="81">
        <v>0</v>
      </c>
      <c r="L20" s="81">
        <v>0</v>
      </c>
      <c r="M20" s="81">
        <v>5</v>
      </c>
      <c r="N20" s="91">
        <v>3</v>
      </c>
      <c r="O20" s="92">
        <v>0</v>
      </c>
      <c r="P20" s="93">
        <f>N20+O20</f>
        <v>3</v>
      </c>
      <c r="Q20" s="82">
        <f>IFERROR(P20/M20,"-")</f>
        <v>0.6</v>
      </c>
      <c r="R20" s="81">
        <v>0</v>
      </c>
      <c r="S20" s="81">
        <v>1</v>
      </c>
      <c r="T20" s="82">
        <f>IFERROR(S20/(O20+P20),"-")</f>
        <v>0.33333333333333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2</v>
      </c>
      <c r="BO20" s="120">
        <f>IF(P20=0,"",IF(BN20=0,"",(BN20/P20)))</f>
        <v>0.66666666666667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101</v>
      </c>
      <c r="C21" s="203"/>
      <c r="D21" s="203" t="s">
        <v>102</v>
      </c>
      <c r="E21" s="203" t="s">
        <v>103</v>
      </c>
      <c r="F21" s="203" t="s">
        <v>95</v>
      </c>
      <c r="G21" s="203" t="s">
        <v>96</v>
      </c>
      <c r="H21" s="90" t="s">
        <v>97</v>
      </c>
      <c r="I21" s="90"/>
      <c r="J21" s="188"/>
      <c r="K21" s="81">
        <v>0</v>
      </c>
      <c r="L21" s="81">
        <v>0</v>
      </c>
      <c r="M21" s="81">
        <v>8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104</v>
      </c>
      <c r="C22" s="203"/>
      <c r="D22" s="203" t="s">
        <v>102</v>
      </c>
      <c r="E22" s="203" t="s">
        <v>103</v>
      </c>
      <c r="F22" s="203" t="s">
        <v>78</v>
      </c>
      <c r="G22" s="203"/>
      <c r="H22" s="90"/>
      <c r="I22" s="90"/>
      <c r="J22" s="188"/>
      <c r="K22" s="81">
        <v>0</v>
      </c>
      <c r="L22" s="81">
        <v>0</v>
      </c>
      <c r="M22" s="81">
        <v>5</v>
      </c>
      <c r="N22" s="91">
        <v>4</v>
      </c>
      <c r="O22" s="92">
        <v>0</v>
      </c>
      <c r="P22" s="93">
        <f>N22+O22</f>
        <v>4</v>
      </c>
      <c r="Q22" s="82">
        <f>IFERROR(P22/M22,"-")</f>
        <v>0.8</v>
      </c>
      <c r="R22" s="81">
        <v>1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0.25</v>
      </c>
      <c r="X22" s="186">
        <v>11000</v>
      </c>
      <c r="Y22" s="187">
        <f>IFERROR(X22/P22,"-")</f>
        <v>2750</v>
      </c>
      <c r="Z22" s="187">
        <f>IFERROR(X22/V22,"-")</f>
        <v>11000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0.25</v>
      </c>
      <c r="BP22" s="121">
        <v>1</v>
      </c>
      <c r="BQ22" s="122">
        <f>IFERROR(BP22/BN22,"-")</f>
        <v>1</v>
      </c>
      <c r="BR22" s="123">
        <v>5000</v>
      </c>
      <c r="BS22" s="124">
        <f>IFERROR(BR22/BN22,"-")</f>
        <v>5000</v>
      </c>
      <c r="BT22" s="125">
        <v>1</v>
      </c>
      <c r="BU22" s="125"/>
      <c r="BV22" s="125"/>
      <c r="BW22" s="126">
        <v>2</v>
      </c>
      <c r="BX22" s="127">
        <f>IF(P22=0,"",IF(BW22=0,"",(BW22/P22)))</f>
        <v>0.5</v>
      </c>
      <c r="BY22" s="128">
        <v>1</v>
      </c>
      <c r="BZ22" s="129">
        <f>IFERROR(BY22/BW22,"-")</f>
        <v>0.5</v>
      </c>
      <c r="CA22" s="130">
        <v>6000</v>
      </c>
      <c r="CB22" s="131">
        <f>IFERROR(CA22/BW22,"-")</f>
        <v>3000</v>
      </c>
      <c r="CC22" s="132"/>
      <c r="CD22" s="132">
        <v>1</v>
      </c>
      <c r="CE22" s="132"/>
      <c r="CF22" s="133">
        <v>1</v>
      </c>
      <c r="CG22" s="134">
        <f>IF(P22=0,"",IF(CF22=0,"",(CF22/P22)))</f>
        <v>0.25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1</v>
      </c>
      <c r="CP22" s="141">
        <v>11000</v>
      </c>
      <c r="CQ22" s="141">
        <v>6000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105</v>
      </c>
      <c r="C23" s="203"/>
      <c r="D23" s="203" t="s">
        <v>106</v>
      </c>
      <c r="E23" s="203" t="s">
        <v>107</v>
      </c>
      <c r="F23" s="203" t="s">
        <v>85</v>
      </c>
      <c r="G23" s="203" t="s">
        <v>96</v>
      </c>
      <c r="H23" s="90" t="s">
        <v>97</v>
      </c>
      <c r="I23" s="90"/>
      <c r="J23" s="188"/>
      <c r="K23" s="81">
        <v>0</v>
      </c>
      <c r="L23" s="81">
        <v>0</v>
      </c>
      <c r="M23" s="81">
        <v>35</v>
      </c>
      <c r="N23" s="91">
        <v>2</v>
      </c>
      <c r="O23" s="92">
        <v>0</v>
      </c>
      <c r="P23" s="93">
        <f>N23+O23</f>
        <v>2</v>
      </c>
      <c r="Q23" s="82">
        <f>IFERROR(P23/M23,"-")</f>
        <v>0.057142857142857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108</v>
      </c>
      <c r="C24" s="203"/>
      <c r="D24" s="203" t="s">
        <v>106</v>
      </c>
      <c r="E24" s="203" t="s">
        <v>107</v>
      </c>
      <c r="F24" s="203" t="s">
        <v>78</v>
      </c>
      <c r="G24" s="203"/>
      <c r="H24" s="90"/>
      <c r="I24" s="90"/>
      <c r="J24" s="188"/>
      <c r="K24" s="81">
        <v>0</v>
      </c>
      <c r="L24" s="81">
        <v>0</v>
      </c>
      <c r="M24" s="81">
        <v>6</v>
      </c>
      <c r="N24" s="91">
        <v>1</v>
      </c>
      <c r="O24" s="92">
        <v>0</v>
      </c>
      <c r="P24" s="93">
        <f>N24+O24</f>
        <v>1</v>
      </c>
      <c r="Q24" s="82">
        <f>IFERROR(P24/M24,"-")</f>
        <v>0.16666666666667</v>
      </c>
      <c r="R24" s="81">
        <v>1</v>
      </c>
      <c r="S24" s="81">
        <v>0</v>
      </c>
      <c r="T24" s="82">
        <f>IFERROR(S24/(O24+P24),"-")</f>
        <v>0</v>
      </c>
      <c r="U24" s="182"/>
      <c r="V24" s="84">
        <v>1</v>
      </c>
      <c r="W24" s="82">
        <f>IF(P24=0,"-",V24/P24)</f>
        <v>1</v>
      </c>
      <c r="X24" s="186">
        <v>30000</v>
      </c>
      <c r="Y24" s="187">
        <f>IFERROR(X24/P24,"-")</f>
        <v>30000</v>
      </c>
      <c r="Z24" s="187">
        <f>IFERROR(X24/V24,"-")</f>
        <v>30000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1</v>
      </c>
      <c r="BP24" s="121">
        <v>1</v>
      </c>
      <c r="BQ24" s="122">
        <f>IFERROR(BP24/BN24,"-")</f>
        <v>1</v>
      </c>
      <c r="BR24" s="123">
        <v>30000</v>
      </c>
      <c r="BS24" s="124">
        <f>IFERROR(BR24/BN24,"-")</f>
        <v>30000</v>
      </c>
      <c r="BT24" s="125"/>
      <c r="BU24" s="125"/>
      <c r="BV24" s="125">
        <v>1</v>
      </c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30000</v>
      </c>
      <c r="CQ24" s="141">
        <v>30000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0.5775</v>
      </c>
      <c r="B25" s="203" t="s">
        <v>109</v>
      </c>
      <c r="C25" s="203"/>
      <c r="D25" s="203" t="s">
        <v>110</v>
      </c>
      <c r="E25" s="203" t="s">
        <v>111</v>
      </c>
      <c r="F25" s="203" t="s">
        <v>95</v>
      </c>
      <c r="G25" s="203" t="s">
        <v>65</v>
      </c>
      <c r="H25" s="90" t="s">
        <v>112</v>
      </c>
      <c r="I25" s="90" t="s">
        <v>113</v>
      </c>
      <c r="J25" s="188">
        <v>400000</v>
      </c>
      <c r="K25" s="81">
        <v>0</v>
      </c>
      <c r="L25" s="81">
        <v>0</v>
      </c>
      <c r="M25" s="81">
        <v>56</v>
      </c>
      <c r="N25" s="91">
        <v>8</v>
      </c>
      <c r="O25" s="92">
        <v>0</v>
      </c>
      <c r="P25" s="93">
        <f>N25+O25</f>
        <v>8</v>
      </c>
      <c r="Q25" s="82">
        <f>IFERROR(P25/M25,"-")</f>
        <v>0.14285714285714</v>
      </c>
      <c r="R25" s="81">
        <v>1</v>
      </c>
      <c r="S25" s="81">
        <v>2</v>
      </c>
      <c r="T25" s="82">
        <f>IFERROR(S25/(O25+P25),"-")</f>
        <v>0.25</v>
      </c>
      <c r="U25" s="182">
        <f>IFERROR(J25/SUM(P25:P29),"-")</f>
        <v>7692.3076923077</v>
      </c>
      <c r="V25" s="84">
        <v>2</v>
      </c>
      <c r="W25" s="82">
        <f>IF(P25=0,"-",V25/P25)</f>
        <v>0.25</v>
      </c>
      <c r="X25" s="186">
        <v>115000</v>
      </c>
      <c r="Y25" s="187">
        <f>IFERROR(X25/P25,"-")</f>
        <v>14375</v>
      </c>
      <c r="Z25" s="187">
        <f>IFERROR(X25/V25,"-")</f>
        <v>57500</v>
      </c>
      <c r="AA25" s="188">
        <f>SUM(X25:X29)-SUM(J25:J29)</f>
        <v>-169000</v>
      </c>
      <c r="AB25" s="85">
        <f>SUM(X25:X29)/SUM(J25:J29)</f>
        <v>0.5775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0.125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3</v>
      </c>
      <c r="BF25" s="113">
        <f>IF(P25=0,"",IF(BE25=0,"",(BE25/P25)))</f>
        <v>0.375</v>
      </c>
      <c r="BG25" s="112">
        <v>1</v>
      </c>
      <c r="BH25" s="114">
        <f>IFERROR(BG25/BE25,"-")</f>
        <v>0.33333333333333</v>
      </c>
      <c r="BI25" s="115">
        <v>80000</v>
      </c>
      <c r="BJ25" s="116">
        <f>IFERROR(BI25/BE25,"-")</f>
        <v>26666.666666667</v>
      </c>
      <c r="BK25" s="117"/>
      <c r="BL25" s="117"/>
      <c r="BM25" s="117">
        <v>1</v>
      </c>
      <c r="BN25" s="119">
        <v>2</v>
      </c>
      <c r="BO25" s="120">
        <f>IF(P25=0,"",IF(BN25=0,"",(BN25/P25)))</f>
        <v>0.25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2</v>
      </c>
      <c r="BX25" s="127">
        <f>IF(P25=0,"",IF(BW25=0,"",(BW25/P25)))</f>
        <v>0.25</v>
      </c>
      <c r="BY25" s="128">
        <v>2</v>
      </c>
      <c r="BZ25" s="129">
        <f>IFERROR(BY25/BW25,"-")</f>
        <v>1</v>
      </c>
      <c r="CA25" s="130">
        <v>38000</v>
      </c>
      <c r="CB25" s="131">
        <f>IFERROR(CA25/BW25,"-")</f>
        <v>19000</v>
      </c>
      <c r="CC25" s="132">
        <v>1</v>
      </c>
      <c r="CD25" s="132"/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2</v>
      </c>
      <c r="CP25" s="141">
        <v>115000</v>
      </c>
      <c r="CQ25" s="141">
        <v>80000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114</v>
      </c>
      <c r="C26" s="203"/>
      <c r="D26" s="203" t="s">
        <v>115</v>
      </c>
      <c r="E26" s="203" t="s">
        <v>116</v>
      </c>
      <c r="F26" s="203" t="s">
        <v>95</v>
      </c>
      <c r="G26" s="203"/>
      <c r="H26" s="90" t="s">
        <v>112</v>
      </c>
      <c r="I26" s="90"/>
      <c r="J26" s="188"/>
      <c r="K26" s="81">
        <v>0</v>
      </c>
      <c r="L26" s="81">
        <v>0</v>
      </c>
      <c r="M26" s="81">
        <v>128</v>
      </c>
      <c r="N26" s="91">
        <v>8</v>
      </c>
      <c r="O26" s="92">
        <v>0</v>
      </c>
      <c r="P26" s="93">
        <f>N26+O26</f>
        <v>8</v>
      </c>
      <c r="Q26" s="82">
        <f>IFERROR(P26/M26,"-")</f>
        <v>0.0625</v>
      </c>
      <c r="R26" s="81">
        <v>1</v>
      </c>
      <c r="S26" s="81">
        <v>2</v>
      </c>
      <c r="T26" s="82">
        <f>IFERROR(S26/(O26+P26),"-")</f>
        <v>0.25</v>
      </c>
      <c r="U26" s="182"/>
      <c r="V26" s="84">
        <v>3</v>
      </c>
      <c r="W26" s="82">
        <f>IF(P26=0,"-",V26/P26)</f>
        <v>0.375</v>
      </c>
      <c r="X26" s="186">
        <v>103000</v>
      </c>
      <c r="Y26" s="187">
        <f>IFERROR(X26/P26,"-")</f>
        <v>12875</v>
      </c>
      <c r="Z26" s="187">
        <f>IFERROR(X26/V26,"-")</f>
        <v>34333.333333333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0.125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1</v>
      </c>
      <c r="AW26" s="107">
        <f>IF(P26=0,"",IF(AV26=0,"",(AV26/P26)))</f>
        <v>0.125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1</v>
      </c>
      <c r="BF26" s="113">
        <f>IF(P26=0,"",IF(BE26=0,"",(BE26/P26)))</f>
        <v>0.125</v>
      </c>
      <c r="BG26" s="112">
        <v>1</v>
      </c>
      <c r="BH26" s="114">
        <f>IFERROR(BG26/BE26,"-")</f>
        <v>1</v>
      </c>
      <c r="BI26" s="115">
        <v>3000</v>
      </c>
      <c r="BJ26" s="116">
        <f>IFERROR(BI26/BE26,"-")</f>
        <v>3000</v>
      </c>
      <c r="BK26" s="117">
        <v>1</v>
      </c>
      <c r="BL26" s="117"/>
      <c r="BM26" s="117"/>
      <c r="BN26" s="119">
        <v>4</v>
      </c>
      <c r="BO26" s="120">
        <f>IF(P26=0,"",IF(BN26=0,"",(BN26/P26)))</f>
        <v>0.5</v>
      </c>
      <c r="BP26" s="121">
        <v>1</v>
      </c>
      <c r="BQ26" s="122">
        <f>IFERROR(BP26/BN26,"-")</f>
        <v>0.25</v>
      </c>
      <c r="BR26" s="123">
        <v>11000</v>
      </c>
      <c r="BS26" s="124">
        <f>IFERROR(BR26/BN26,"-")</f>
        <v>2750</v>
      </c>
      <c r="BT26" s="125"/>
      <c r="BU26" s="125"/>
      <c r="BV26" s="125">
        <v>1</v>
      </c>
      <c r="BW26" s="126">
        <v>1</v>
      </c>
      <c r="BX26" s="127">
        <f>IF(P26=0,"",IF(BW26=0,"",(BW26/P26)))</f>
        <v>0.125</v>
      </c>
      <c r="BY26" s="128">
        <v>1</v>
      </c>
      <c r="BZ26" s="129">
        <f>IFERROR(BY26/BW26,"-")</f>
        <v>1</v>
      </c>
      <c r="CA26" s="130">
        <v>89000</v>
      </c>
      <c r="CB26" s="131">
        <f>IFERROR(CA26/BW26,"-")</f>
        <v>89000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3</v>
      </c>
      <c r="CP26" s="141">
        <v>103000</v>
      </c>
      <c r="CQ26" s="141">
        <v>89000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117</v>
      </c>
      <c r="C27" s="203"/>
      <c r="D27" s="203" t="s">
        <v>118</v>
      </c>
      <c r="E27" s="203" t="s">
        <v>103</v>
      </c>
      <c r="F27" s="203" t="s">
        <v>95</v>
      </c>
      <c r="G27" s="203"/>
      <c r="H27" s="90" t="s">
        <v>112</v>
      </c>
      <c r="I27" s="90"/>
      <c r="J27" s="188"/>
      <c r="K27" s="81">
        <v>0</v>
      </c>
      <c r="L27" s="81">
        <v>0</v>
      </c>
      <c r="M27" s="81">
        <v>47</v>
      </c>
      <c r="N27" s="91">
        <v>5</v>
      </c>
      <c r="O27" s="92">
        <v>0</v>
      </c>
      <c r="P27" s="93">
        <f>N27+O27</f>
        <v>5</v>
      </c>
      <c r="Q27" s="82">
        <f>IFERROR(P27/M27,"-")</f>
        <v>0.1063829787234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3</v>
      </c>
      <c r="BO27" s="120">
        <f>IF(P27=0,"",IF(BN27=0,"",(BN27/P27)))</f>
        <v>0.6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0.2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1</v>
      </c>
      <c r="CG27" s="134">
        <f>IF(P27=0,"",IF(CF27=0,"",(CF27/P27)))</f>
        <v>0.2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119</v>
      </c>
      <c r="C28" s="203"/>
      <c r="D28" s="203" t="s">
        <v>120</v>
      </c>
      <c r="E28" s="203" t="s">
        <v>121</v>
      </c>
      <c r="F28" s="203" t="s">
        <v>95</v>
      </c>
      <c r="G28" s="203"/>
      <c r="H28" s="90" t="s">
        <v>112</v>
      </c>
      <c r="I28" s="90"/>
      <c r="J28" s="188"/>
      <c r="K28" s="81">
        <v>0</v>
      </c>
      <c r="L28" s="81">
        <v>0</v>
      </c>
      <c r="M28" s="81">
        <v>34</v>
      </c>
      <c r="N28" s="91">
        <v>2</v>
      </c>
      <c r="O28" s="92">
        <v>0</v>
      </c>
      <c r="P28" s="93">
        <f>N28+O28</f>
        <v>2</v>
      </c>
      <c r="Q28" s="82">
        <f>IFERROR(P28/M28,"-")</f>
        <v>0.058823529411765</v>
      </c>
      <c r="R28" s="81">
        <v>0</v>
      </c>
      <c r="S28" s="81">
        <v>1</v>
      </c>
      <c r="T28" s="82">
        <f>IFERROR(S28/(O28+P28),"-")</f>
        <v>0.5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0.5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122</v>
      </c>
      <c r="C29" s="203"/>
      <c r="D29" s="203" t="s">
        <v>77</v>
      </c>
      <c r="E29" s="203" t="s">
        <v>77</v>
      </c>
      <c r="F29" s="203" t="s">
        <v>78</v>
      </c>
      <c r="G29" s="203"/>
      <c r="H29" s="90"/>
      <c r="I29" s="90"/>
      <c r="J29" s="188"/>
      <c r="K29" s="81">
        <v>0</v>
      </c>
      <c r="L29" s="81">
        <v>0</v>
      </c>
      <c r="M29" s="81">
        <v>41</v>
      </c>
      <c r="N29" s="91">
        <v>29</v>
      </c>
      <c r="O29" s="92">
        <v>0</v>
      </c>
      <c r="P29" s="93">
        <f>N29+O29</f>
        <v>29</v>
      </c>
      <c r="Q29" s="82">
        <f>IFERROR(P29/M29,"-")</f>
        <v>0.70731707317073</v>
      </c>
      <c r="R29" s="81">
        <v>2</v>
      </c>
      <c r="S29" s="81">
        <v>3</v>
      </c>
      <c r="T29" s="82">
        <f>IFERROR(S29/(O29+P29),"-")</f>
        <v>0.10344827586207</v>
      </c>
      <c r="U29" s="182"/>
      <c r="V29" s="84">
        <v>2</v>
      </c>
      <c r="W29" s="82">
        <f>IF(P29=0,"-",V29/P29)</f>
        <v>0.068965517241379</v>
      </c>
      <c r="X29" s="186">
        <v>13000</v>
      </c>
      <c r="Y29" s="187">
        <f>IFERROR(X29/P29,"-")</f>
        <v>448.27586206897</v>
      </c>
      <c r="Z29" s="187">
        <f>IFERROR(X29/V29,"-")</f>
        <v>6500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0.03448275862069</v>
      </c>
      <c r="AX29" s="106">
        <v>1</v>
      </c>
      <c r="AY29" s="108">
        <f>IFERROR(AX29/AV29,"-")</f>
        <v>1</v>
      </c>
      <c r="AZ29" s="109">
        <v>5000</v>
      </c>
      <c r="BA29" s="110">
        <f>IFERROR(AZ29/AV29,"-")</f>
        <v>5000</v>
      </c>
      <c r="BB29" s="111">
        <v>1</v>
      </c>
      <c r="BC29" s="111"/>
      <c r="BD29" s="111"/>
      <c r="BE29" s="112">
        <v>4</v>
      </c>
      <c r="BF29" s="113">
        <f>IF(P29=0,"",IF(BE29=0,"",(BE29/P29)))</f>
        <v>0.13793103448276</v>
      </c>
      <c r="BG29" s="112">
        <v>1</v>
      </c>
      <c r="BH29" s="114">
        <f>IFERROR(BG29/BE29,"-")</f>
        <v>0.25</v>
      </c>
      <c r="BI29" s="115">
        <v>3000</v>
      </c>
      <c r="BJ29" s="116">
        <f>IFERROR(BI29/BE29,"-")</f>
        <v>750</v>
      </c>
      <c r="BK29" s="117">
        <v>1</v>
      </c>
      <c r="BL29" s="117"/>
      <c r="BM29" s="117"/>
      <c r="BN29" s="119">
        <v>11</v>
      </c>
      <c r="BO29" s="120">
        <f>IF(P29=0,"",IF(BN29=0,"",(BN29/P29)))</f>
        <v>0.37931034482759</v>
      </c>
      <c r="BP29" s="121">
        <v>3</v>
      </c>
      <c r="BQ29" s="122">
        <f>IFERROR(BP29/BN29,"-")</f>
        <v>0.27272727272727</v>
      </c>
      <c r="BR29" s="123">
        <v>25000</v>
      </c>
      <c r="BS29" s="124">
        <f>IFERROR(BR29/BN29,"-")</f>
        <v>2272.7272727273</v>
      </c>
      <c r="BT29" s="125">
        <v>1</v>
      </c>
      <c r="BU29" s="125"/>
      <c r="BV29" s="125">
        <v>2</v>
      </c>
      <c r="BW29" s="126">
        <v>9</v>
      </c>
      <c r="BX29" s="127">
        <f>IF(P29=0,"",IF(BW29=0,"",(BW29/P29)))</f>
        <v>0.31034482758621</v>
      </c>
      <c r="BY29" s="128">
        <v>2</v>
      </c>
      <c r="BZ29" s="129">
        <f>IFERROR(BY29/BW29,"-")</f>
        <v>0.22222222222222</v>
      </c>
      <c r="CA29" s="130">
        <v>5000</v>
      </c>
      <c r="CB29" s="131">
        <f>IFERROR(CA29/BW29,"-")</f>
        <v>555.55555555556</v>
      </c>
      <c r="CC29" s="132">
        <v>2</v>
      </c>
      <c r="CD29" s="132"/>
      <c r="CE29" s="132"/>
      <c r="CF29" s="133">
        <v>4</v>
      </c>
      <c r="CG29" s="134">
        <f>IF(P29=0,"",IF(CF29=0,"",(CF29/P29)))</f>
        <v>0.13793103448276</v>
      </c>
      <c r="CH29" s="135">
        <v>1</v>
      </c>
      <c r="CI29" s="136">
        <f>IFERROR(CH29/CF29,"-")</f>
        <v>0.25</v>
      </c>
      <c r="CJ29" s="137">
        <v>26000</v>
      </c>
      <c r="CK29" s="138">
        <f>IFERROR(CJ29/CF29,"-")</f>
        <v>6500</v>
      </c>
      <c r="CL29" s="139"/>
      <c r="CM29" s="139"/>
      <c r="CN29" s="139">
        <v>1</v>
      </c>
      <c r="CO29" s="140">
        <v>2</v>
      </c>
      <c r="CP29" s="141">
        <v>13000</v>
      </c>
      <c r="CQ29" s="141">
        <v>26000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</v>
      </c>
      <c r="B30" s="203" t="s">
        <v>123</v>
      </c>
      <c r="C30" s="203"/>
      <c r="D30" s="203" t="s">
        <v>62</v>
      </c>
      <c r="E30" s="203" t="s">
        <v>63</v>
      </c>
      <c r="F30" s="203" t="s">
        <v>64</v>
      </c>
      <c r="G30" s="203" t="s">
        <v>124</v>
      </c>
      <c r="H30" s="90" t="s">
        <v>66</v>
      </c>
      <c r="I30" s="90" t="s">
        <v>70</v>
      </c>
      <c r="J30" s="188">
        <v>120000</v>
      </c>
      <c r="K30" s="81">
        <v>0</v>
      </c>
      <c r="L30" s="81">
        <v>0</v>
      </c>
      <c r="M30" s="81">
        <v>50</v>
      </c>
      <c r="N30" s="91">
        <v>2</v>
      </c>
      <c r="O30" s="92">
        <v>0</v>
      </c>
      <c r="P30" s="93">
        <f>N30+O30</f>
        <v>2</v>
      </c>
      <c r="Q30" s="82">
        <f>IFERROR(P30/M30,"-")</f>
        <v>0.04</v>
      </c>
      <c r="R30" s="81">
        <v>0</v>
      </c>
      <c r="S30" s="81">
        <v>1</v>
      </c>
      <c r="T30" s="82">
        <f>IFERROR(S30/(O30+P30),"-")</f>
        <v>0.5</v>
      </c>
      <c r="U30" s="182">
        <f>IFERROR(J30/SUM(P30:P31),"-")</f>
        <v>30000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SUM(X30:X31)-SUM(J30:J31)</f>
        <v>-120000</v>
      </c>
      <c r="AB30" s="85">
        <f>SUM(X30:X31)/SUM(J30:J31)</f>
        <v>0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2</v>
      </c>
      <c r="BO30" s="120">
        <f>IF(P30=0,"",IF(BN30=0,"",(BN30/P30)))</f>
        <v>1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125</v>
      </c>
      <c r="C31" s="203"/>
      <c r="D31" s="203" t="s">
        <v>62</v>
      </c>
      <c r="E31" s="203" t="s">
        <v>63</v>
      </c>
      <c r="F31" s="203" t="s">
        <v>78</v>
      </c>
      <c r="G31" s="203"/>
      <c r="H31" s="90"/>
      <c r="I31" s="90"/>
      <c r="J31" s="188"/>
      <c r="K31" s="81">
        <v>0</v>
      </c>
      <c r="L31" s="81">
        <v>0</v>
      </c>
      <c r="M31" s="81">
        <v>8</v>
      </c>
      <c r="N31" s="91">
        <v>2</v>
      </c>
      <c r="O31" s="92">
        <v>0</v>
      </c>
      <c r="P31" s="93">
        <f>N31+O31</f>
        <v>2</v>
      </c>
      <c r="Q31" s="82">
        <f>IFERROR(P31/M31,"-")</f>
        <v>0.25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2</v>
      </c>
      <c r="BX31" s="127">
        <f>IF(P31=0,"",IF(BW31=0,"",(BW31/P31)))</f>
        <v>1</v>
      </c>
      <c r="BY31" s="128">
        <v>1</v>
      </c>
      <c r="BZ31" s="129">
        <f>IFERROR(BY31/BW31,"-")</f>
        <v>0.5</v>
      </c>
      <c r="CA31" s="130">
        <v>3000</v>
      </c>
      <c r="CB31" s="131">
        <f>IFERROR(CA31/BW31,"-")</f>
        <v>1500</v>
      </c>
      <c r="CC31" s="132">
        <v>1</v>
      </c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>
        <v>3000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0.825</v>
      </c>
      <c r="B32" s="203" t="s">
        <v>126</v>
      </c>
      <c r="C32" s="203"/>
      <c r="D32" s="203"/>
      <c r="E32" s="203"/>
      <c r="F32" s="203" t="s">
        <v>95</v>
      </c>
      <c r="G32" s="203" t="s">
        <v>127</v>
      </c>
      <c r="H32" s="90" t="s">
        <v>128</v>
      </c>
      <c r="I32" s="90" t="s">
        <v>129</v>
      </c>
      <c r="J32" s="188">
        <v>80000</v>
      </c>
      <c r="K32" s="81">
        <v>0</v>
      </c>
      <c r="L32" s="81">
        <v>0</v>
      </c>
      <c r="M32" s="81">
        <v>90</v>
      </c>
      <c r="N32" s="91">
        <v>8</v>
      </c>
      <c r="O32" s="92">
        <v>0</v>
      </c>
      <c r="P32" s="93">
        <f>N32+O32</f>
        <v>8</v>
      </c>
      <c r="Q32" s="82">
        <f>IFERROR(P32/M32,"-")</f>
        <v>0.088888888888889</v>
      </c>
      <c r="R32" s="81">
        <v>0</v>
      </c>
      <c r="S32" s="81">
        <v>2</v>
      </c>
      <c r="T32" s="82">
        <f>IFERROR(S32/(O32+P32),"-")</f>
        <v>0.25</v>
      </c>
      <c r="U32" s="182">
        <f>IFERROR(J32/SUM(P32:P33),"-")</f>
        <v>8888.8888888889</v>
      </c>
      <c r="V32" s="84">
        <v>2</v>
      </c>
      <c r="W32" s="82">
        <f>IF(P32=0,"-",V32/P32)</f>
        <v>0.25</v>
      </c>
      <c r="X32" s="186">
        <v>14000</v>
      </c>
      <c r="Y32" s="187">
        <f>IFERROR(X32/P32,"-")</f>
        <v>1750</v>
      </c>
      <c r="Z32" s="187">
        <f>IFERROR(X32/V32,"-")</f>
        <v>7000</v>
      </c>
      <c r="AA32" s="188">
        <f>SUM(X32:X33)-SUM(J32:J33)</f>
        <v>-14000</v>
      </c>
      <c r="AB32" s="85">
        <f>SUM(X32:X33)/SUM(J32:J33)</f>
        <v>0.825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0.125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2</v>
      </c>
      <c r="BF32" s="113">
        <f>IF(P32=0,"",IF(BE32=0,"",(BE32/P32)))</f>
        <v>0.25</v>
      </c>
      <c r="BG32" s="112">
        <v>1</v>
      </c>
      <c r="BH32" s="114">
        <f>IFERROR(BG32/BE32,"-")</f>
        <v>0.5</v>
      </c>
      <c r="BI32" s="115">
        <v>1000</v>
      </c>
      <c r="BJ32" s="116">
        <f>IFERROR(BI32/BE32,"-")</f>
        <v>500</v>
      </c>
      <c r="BK32" s="117">
        <v>1</v>
      </c>
      <c r="BL32" s="117"/>
      <c r="BM32" s="117"/>
      <c r="BN32" s="119">
        <v>4</v>
      </c>
      <c r="BO32" s="120">
        <f>IF(P32=0,"",IF(BN32=0,"",(BN32/P32)))</f>
        <v>0.5</v>
      </c>
      <c r="BP32" s="121">
        <v>1</v>
      </c>
      <c r="BQ32" s="122">
        <f>IFERROR(BP32/BN32,"-")</f>
        <v>0.25</v>
      </c>
      <c r="BR32" s="123">
        <v>13000</v>
      </c>
      <c r="BS32" s="124">
        <f>IFERROR(BR32/BN32,"-")</f>
        <v>3250</v>
      </c>
      <c r="BT32" s="125"/>
      <c r="BU32" s="125"/>
      <c r="BV32" s="125">
        <v>1</v>
      </c>
      <c r="BW32" s="126">
        <v>1</v>
      </c>
      <c r="BX32" s="127">
        <f>IF(P32=0,"",IF(BW32=0,"",(BW32/P32)))</f>
        <v>0.125</v>
      </c>
      <c r="BY32" s="128">
        <v>1</v>
      </c>
      <c r="BZ32" s="129">
        <f>IFERROR(BY32/BW32,"-")</f>
        <v>1</v>
      </c>
      <c r="CA32" s="130">
        <v>30000</v>
      </c>
      <c r="CB32" s="131">
        <f>IFERROR(CA32/BW32,"-")</f>
        <v>30000</v>
      </c>
      <c r="CC32" s="132"/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14000</v>
      </c>
      <c r="CQ32" s="141">
        <v>30000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130</v>
      </c>
      <c r="C33" s="203"/>
      <c r="D33" s="203"/>
      <c r="E33" s="203"/>
      <c r="F33" s="203" t="s">
        <v>78</v>
      </c>
      <c r="G33" s="203"/>
      <c r="H33" s="90"/>
      <c r="I33" s="90"/>
      <c r="J33" s="188"/>
      <c r="K33" s="81">
        <v>0</v>
      </c>
      <c r="L33" s="81">
        <v>0</v>
      </c>
      <c r="M33" s="81">
        <v>1</v>
      </c>
      <c r="N33" s="91">
        <v>1</v>
      </c>
      <c r="O33" s="92">
        <v>0</v>
      </c>
      <c r="P33" s="93">
        <f>N33+O33</f>
        <v>1</v>
      </c>
      <c r="Q33" s="82">
        <f>IFERROR(P33/M33,"-")</f>
        <v>1</v>
      </c>
      <c r="R33" s="81">
        <v>1</v>
      </c>
      <c r="S33" s="81">
        <v>0</v>
      </c>
      <c r="T33" s="82">
        <f>IFERROR(S33/(O33+P33),"-")</f>
        <v>0</v>
      </c>
      <c r="U33" s="182"/>
      <c r="V33" s="84">
        <v>1</v>
      </c>
      <c r="W33" s="82">
        <f>IF(P33=0,"-",V33/P33)</f>
        <v>1</v>
      </c>
      <c r="X33" s="186">
        <v>52000</v>
      </c>
      <c r="Y33" s="187">
        <f>IFERROR(X33/P33,"-")</f>
        <v>52000</v>
      </c>
      <c r="Z33" s="187">
        <f>IFERROR(X33/V33,"-")</f>
        <v>52000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1</v>
      </c>
      <c r="BP33" s="121">
        <v>1</v>
      </c>
      <c r="BQ33" s="122">
        <f>IFERROR(BP33/BN33,"-")</f>
        <v>1</v>
      </c>
      <c r="BR33" s="123">
        <v>52000</v>
      </c>
      <c r="BS33" s="124">
        <f>IFERROR(BR33/BN33,"-")</f>
        <v>52000</v>
      </c>
      <c r="BT33" s="125"/>
      <c r="BU33" s="125"/>
      <c r="BV33" s="125">
        <v>1</v>
      </c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52000</v>
      </c>
      <c r="CQ33" s="141">
        <v>52000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0.73816666666667</v>
      </c>
      <c r="B34" s="203" t="s">
        <v>131</v>
      </c>
      <c r="C34" s="203"/>
      <c r="D34" s="203" t="s">
        <v>110</v>
      </c>
      <c r="E34" s="203" t="s">
        <v>111</v>
      </c>
      <c r="F34" s="203" t="s">
        <v>95</v>
      </c>
      <c r="G34" s="203" t="s">
        <v>124</v>
      </c>
      <c r="H34" s="90" t="s">
        <v>112</v>
      </c>
      <c r="I34" s="90" t="s">
        <v>113</v>
      </c>
      <c r="J34" s="188">
        <v>300000</v>
      </c>
      <c r="K34" s="81">
        <v>0</v>
      </c>
      <c r="L34" s="81">
        <v>0</v>
      </c>
      <c r="M34" s="81">
        <v>59</v>
      </c>
      <c r="N34" s="91">
        <v>7</v>
      </c>
      <c r="O34" s="92">
        <v>0</v>
      </c>
      <c r="P34" s="93">
        <f>N34+O34</f>
        <v>7</v>
      </c>
      <c r="Q34" s="82">
        <f>IFERROR(P34/M34,"-")</f>
        <v>0.11864406779661</v>
      </c>
      <c r="R34" s="81">
        <v>0</v>
      </c>
      <c r="S34" s="81">
        <v>1</v>
      </c>
      <c r="T34" s="82">
        <f>IFERROR(S34/(O34+P34),"-")</f>
        <v>0.14285714285714</v>
      </c>
      <c r="U34" s="182">
        <f>IFERROR(J34/SUM(P34:P38),"-")</f>
        <v>7500</v>
      </c>
      <c r="V34" s="84">
        <v>2</v>
      </c>
      <c r="W34" s="82">
        <f>IF(P34=0,"-",V34/P34)</f>
        <v>0.28571428571429</v>
      </c>
      <c r="X34" s="186">
        <v>15000</v>
      </c>
      <c r="Y34" s="187">
        <f>IFERROR(X34/P34,"-")</f>
        <v>2142.8571428571</v>
      </c>
      <c r="Z34" s="187">
        <f>IFERROR(X34/V34,"-")</f>
        <v>7500</v>
      </c>
      <c r="AA34" s="188">
        <f>SUM(X34:X38)-SUM(J34:J38)</f>
        <v>-78550</v>
      </c>
      <c r="AB34" s="85">
        <f>SUM(X34:X38)/SUM(J34:J38)</f>
        <v>0.73816666666667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0.14285714285714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>
        <v>1</v>
      </c>
      <c r="AW34" s="107">
        <f>IF(P34=0,"",IF(AV34=0,"",(AV34/P34)))</f>
        <v>0.14285714285714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1</v>
      </c>
      <c r="BF34" s="113">
        <f>IF(P34=0,"",IF(BE34=0,"",(BE34/P34)))</f>
        <v>0.14285714285714</v>
      </c>
      <c r="BG34" s="112">
        <v>1</v>
      </c>
      <c r="BH34" s="114">
        <f>IFERROR(BG34/BE34,"-")</f>
        <v>1</v>
      </c>
      <c r="BI34" s="115">
        <v>3000</v>
      </c>
      <c r="BJ34" s="116">
        <f>IFERROR(BI34/BE34,"-")</f>
        <v>3000</v>
      </c>
      <c r="BK34" s="117">
        <v>1</v>
      </c>
      <c r="BL34" s="117"/>
      <c r="BM34" s="117"/>
      <c r="BN34" s="119">
        <v>2</v>
      </c>
      <c r="BO34" s="120">
        <f>IF(P34=0,"",IF(BN34=0,"",(BN34/P34)))</f>
        <v>0.28571428571429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2</v>
      </c>
      <c r="BX34" s="127">
        <f>IF(P34=0,"",IF(BW34=0,"",(BW34/P34)))</f>
        <v>0.28571428571429</v>
      </c>
      <c r="BY34" s="128">
        <v>1</v>
      </c>
      <c r="BZ34" s="129">
        <f>IFERROR(BY34/BW34,"-")</f>
        <v>0.5</v>
      </c>
      <c r="CA34" s="130">
        <v>12000</v>
      </c>
      <c r="CB34" s="131">
        <f>IFERROR(CA34/BW34,"-")</f>
        <v>6000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15000</v>
      </c>
      <c r="CQ34" s="141">
        <v>12000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132</v>
      </c>
      <c r="C35" s="203"/>
      <c r="D35" s="203" t="s">
        <v>115</v>
      </c>
      <c r="E35" s="203" t="s">
        <v>116</v>
      </c>
      <c r="F35" s="203" t="s">
        <v>95</v>
      </c>
      <c r="G35" s="203"/>
      <c r="H35" s="90" t="s">
        <v>112</v>
      </c>
      <c r="I35" s="90"/>
      <c r="J35" s="188"/>
      <c r="K35" s="81">
        <v>0</v>
      </c>
      <c r="L35" s="81">
        <v>0</v>
      </c>
      <c r="M35" s="81">
        <v>107</v>
      </c>
      <c r="N35" s="91">
        <v>4</v>
      </c>
      <c r="O35" s="92">
        <v>0</v>
      </c>
      <c r="P35" s="93">
        <f>N35+O35</f>
        <v>4</v>
      </c>
      <c r="Q35" s="82">
        <f>IFERROR(P35/M35,"-")</f>
        <v>0.037383177570093</v>
      </c>
      <c r="R35" s="81">
        <v>1</v>
      </c>
      <c r="S35" s="81">
        <v>2</v>
      </c>
      <c r="T35" s="82">
        <f>IFERROR(S35/(O35+P35),"-")</f>
        <v>0.5</v>
      </c>
      <c r="U35" s="182"/>
      <c r="V35" s="84">
        <v>1</v>
      </c>
      <c r="W35" s="82">
        <f>IF(P35=0,"-",V35/P35)</f>
        <v>0.25</v>
      </c>
      <c r="X35" s="186">
        <v>38000</v>
      </c>
      <c r="Y35" s="187">
        <f>IFERROR(X35/P35,"-")</f>
        <v>9500</v>
      </c>
      <c r="Z35" s="187">
        <f>IFERROR(X35/V35,"-")</f>
        <v>38000</v>
      </c>
      <c r="AA35" s="188"/>
      <c r="AB35" s="85"/>
      <c r="AC35" s="79"/>
      <c r="AD35" s="94">
        <v>1</v>
      </c>
      <c r="AE35" s="95">
        <f>IF(P35=0,"",IF(AD35=0,"",(AD35/P35)))</f>
        <v>0.25</v>
      </c>
      <c r="AF35" s="94"/>
      <c r="AG35" s="96">
        <f>IFERROR(AF35/AD35,"-")</f>
        <v>0</v>
      </c>
      <c r="AH35" s="97"/>
      <c r="AI35" s="98">
        <f>IFERROR(AH35/AD35,"-")</f>
        <v>0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0.25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</v>
      </c>
      <c r="BO35" s="120">
        <f>IF(P35=0,"",IF(BN35=0,"",(BN35/P35)))</f>
        <v>0.25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0.25</v>
      </c>
      <c r="BY35" s="128">
        <v>1</v>
      </c>
      <c r="BZ35" s="129">
        <f>IFERROR(BY35/BW35,"-")</f>
        <v>1</v>
      </c>
      <c r="CA35" s="130">
        <v>38000</v>
      </c>
      <c r="CB35" s="131">
        <f>IFERROR(CA35/BW35,"-")</f>
        <v>38000</v>
      </c>
      <c r="CC35" s="132"/>
      <c r="CD35" s="132"/>
      <c r="CE35" s="132">
        <v>1</v>
      </c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38000</v>
      </c>
      <c r="CQ35" s="141">
        <v>38000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133</v>
      </c>
      <c r="C36" s="203"/>
      <c r="D36" s="203" t="s">
        <v>118</v>
      </c>
      <c r="E36" s="203" t="s">
        <v>103</v>
      </c>
      <c r="F36" s="203" t="s">
        <v>95</v>
      </c>
      <c r="G36" s="203"/>
      <c r="H36" s="90" t="s">
        <v>112</v>
      </c>
      <c r="I36" s="90"/>
      <c r="J36" s="188"/>
      <c r="K36" s="81">
        <v>0</v>
      </c>
      <c r="L36" s="81">
        <v>0</v>
      </c>
      <c r="M36" s="81">
        <v>45</v>
      </c>
      <c r="N36" s="91">
        <v>4</v>
      </c>
      <c r="O36" s="92">
        <v>0</v>
      </c>
      <c r="P36" s="93">
        <f>N36+O36</f>
        <v>4</v>
      </c>
      <c r="Q36" s="82">
        <f>IFERROR(P36/M36,"-")</f>
        <v>0.088888888888889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0.25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0.25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2</v>
      </c>
      <c r="BX36" s="127">
        <f>IF(P36=0,"",IF(BW36=0,"",(BW36/P36)))</f>
        <v>0.5</v>
      </c>
      <c r="BY36" s="128">
        <v>1</v>
      </c>
      <c r="BZ36" s="129">
        <f>IFERROR(BY36/BW36,"-")</f>
        <v>0.5</v>
      </c>
      <c r="CA36" s="130">
        <v>3000</v>
      </c>
      <c r="CB36" s="131">
        <f>IFERROR(CA36/BW36,"-")</f>
        <v>1500</v>
      </c>
      <c r="CC36" s="132">
        <v>1</v>
      </c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>
        <v>3000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134</v>
      </c>
      <c r="C37" s="203"/>
      <c r="D37" s="203" t="s">
        <v>120</v>
      </c>
      <c r="E37" s="203" t="s">
        <v>121</v>
      </c>
      <c r="F37" s="203" t="s">
        <v>95</v>
      </c>
      <c r="G37" s="203"/>
      <c r="H37" s="90" t="s">
        <v>112</v>
      </c>
      <c r="I37" s="90"/>
      <c r="J37" s="188"/>
      <c r="K37" s="81">
        <v>0</v>
      </c>
      <c r="L37" s="81">
        <v>0</v>
      </c>
      <c r="M37" s="81">
        <v>25</v>
      </c>
      <c r="N37" s="91">
        <v>0</v>
      </c>
      <c r="O37" s="92">
        <v>0</v>
      </c>
      <c r="P37" s="93">
        <f>N37+O37</f>
        <v>0</v>
      </c>
      <c r="Q37" s="82">
        <f>IFERROR(P37/M37,"-")</f>
        <v>0</v>
      </c>
      <c r="R37" s="81">
        <v>0</v>
      </c>
      <c r="S37" s="81">
        <v>0</v>
      </c>
      <c r="T37" s="82" t="str">
        <f>IFERROR(S37/(O37+P37),"-")</f>
        <v>-</v>
      </c>
      <c r="U37" s="182"/>
      <c r="V37" s="84">
        <v>0</v>
      </c>
      <c r="W37" s="82" t="str">
        <f>IF(P37=0,"-",V37/P37)</f>
        <v>-</v>
      </c>
      <c r="X37" s="186">
        <v>0</v>
      </c>
      <c r="Y37" s="187" t="str">
        <f>IFERROR(X37/P37,"-")</f>
        <v>-</v>
      </c>
      <c r="Z37" s="187" t="str">
        <f>IFERROR(X37/V37,"-")</f>
        <v>-</v>
      </c>
      <c r="AA37" s="188"/>
      <c r="AB37" s="85"/>
      <c r="AC37" s="79"/>
      <c r="AD37" s="94"/>
      <c r="AE37" s="95" t="str">
        <f>IF(P37=0,"",IF(AD37=0,"",(AD37/P37)))</f>
        <v/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 t="str">
        <f>IF(P37=0,"",IF(AM37=0,"",(AM37/P37)))</f>
        <v/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 t="str">
        <f>IF(P37=0,"",IF(AV37=0,"",(AV37/P37)))</f>
        <v/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 t="str">
        <f>IF(P37=0,"",IF(BE37=0,"",(BE37/P37)))</f>
        <v/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 t="str">
        <f>IF(P37=0,"",IF(BN37=0,"",(BN37/P37)))</f>
        <v/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 t="str">
        <f>IF(P37=0,"",IF(BW37=0,"",(BW37/P37)))</f>
        <v/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 t="str">
        <f>IF(P37=0,"",IF(CF37=0,"",(CF37/P37)))</f>
        <v/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135</v>
      </c>
      <c r="C38" s="203"/>
      <c r="D38" s="203" t="s">
        <v>77</v>
      </c>
      <c r="E38" s="203" t="s">
        <v>77</v>
      </c>
      <c r="F38" s="203" t="s">
        <v>78</v>
      </c>
      <c r="G38" s="203"/>
      <c r="H38" s="90"/>
      <c r="I38" s="90"/>
      <c r="J38" s="188"/>
      <c r="K38" s="81">
        <v>0</v>
      </c>
      <c r="L38" s="81">
        <v>0</v>
      </c>
      <c r="M38" s="81">
        <v>59</v>
      </c>
      <c r="N38" s="91">
        <v>25</v>
      </c>
      <c r="O38" s="92">
        <v>0</v>
      </c>
      <c r="P38" s="93">
        <f>N38+O38</f>
        <v>25</v>
      </c>
      <c r="Q38" s="82">
        <f>IFERROR(P38/M38,"-")</f>
        <v>0.42372881355932</v>
      </c>
      <c r="R38" s="81">
        <v>0</v>
      </c>
      <c r="S38" s="81">
        <v>4</v>
      </c>
      <c r="T38" s="82">
        <f>IFERROR(S38/(O38+P38),"-")</f>
        <v>0.16</v>
      </c>
      <c r="U38" s="182"/>
      <c r="V38" s="84">
        <v>6</v>
      </c>
      <c r="W38" s="82">
        <f>IF(P38=0,"-",V38/P38)</f>
        <v>0.24</v>
      </c>
      <c r="X38" s="186">
        <v>168450</v>
      </c>
      <c r="Y38" s="187">
        <f>IFERROR(X38/P38,"-")</f>
        <v>6738</v>
      </c>
      <c r="Z38" s="187">
        <f>IFERROR(X38/V38,"-")</f>
        <v>28075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2</v>
      </c>
      <c r="BF38" s="113">
        <f>IF(P38=0,"",IF(BE38=0,"",(BE38/P38)))</f>
        <v>0.08</v>
      </c>
      <c r="BG38" s="112">
        <v>1</v>
      </c>
      <c r="BH38" s="114">
        <f>IFERROR(BG38/BE38,"-")</f>
        <v>0.5</v>
      </c>
      <c r="BI38" s="115">
        <v>8000</v>
      </c>
      <c r="BJ38" s="116">
        <f>IFERROR(BI38/BE38,"-")</f>
        <v>4000</v>
      </c>
      <c r="BK38" s="117"/>
      <c r="BL38" s="117">
        <v>1</v>
      </c>
      <c r="BM38" s="117"/>
      <c r="BN38" s="119">
        <v>5</v>
      </c>
      <c r="BO38" s="120">
        <f>IF(P38=0,"",IF(BN38=0,"",(BN38/P38)))</f>
        <v>0.2</v>
      </c>
      <c r="BP38" s="121">
        <v>3</v>
      </c>
      <c r="BQ38" s="122">
        <f>IFERROR(BP38/BN38,"-")</f>
        <v>0.6</v>
      </c>
      <c r="BR38" s="123">
        <v>46000</v>
      </c>
      <c r="BS38" s="124">
        <f>IFERROR(BR38/BN38,"-")</f>
        <v>9200</v>
      </c>
      <c r="BT38" s="125">
        <v>1</v>
      </c>
      <c r="BU38" s="125"/>
      <c r="BV38" s="125">
        <v>2</v>
      </c>
      <c r="BW38" s="126">
        <v>13</v>
      </c>
      <c r="BX38" s="127">
        <f>IF(P38=0,"",IF(BW38=0,"",(BW38/P38)))</f>
        <v>0.52</v>
      </c>
      <c r="BY38" s="128">
        <v>7</v>
      </c>
      <c r="BZ38" s="129">
        <f>IFERROR(BY38/BW38,"-")</f>
        <v>0.53846153846154</v>
      </c>
      <c r="CA38" s="130">
        <v>2721450</v>
      </c>
      <c r="CB38" s="131">
        <f>IFERROR(CA38/BW38,"-")</f>
        <v>209342.30769231</v>
      </c>
      <c r="CC38" s="132">
        <v>1</v>
      </c>
      <c r="CD38" s="132">
        <v>2</v>
      </c>
      <c r="CE38" s="132">
        <v>4</v>
      </c>
      <c r="CF38" s="133">
        <v>5</v>
      </c>
      <c r="CG38" s="134">
        <f>IF(P38=0,"",IF(CF38=0,"",(CF38/P38)))</f>
        <v>0.2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6</v>
      </c>
      <c r="CP38" s="141">
        <v>168450</v>
      </c>
      <c r="CQ38" s="141">
        <v>1203000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 t="str">
        <f>AB39</f>
        <v>0</v>
      </c>
      <c r="B39" s="203" t="s">
        <v>136</v>
      </c>
      <c r="C39" s="203"/>
      <c r="D39" s="203"/>
      <c r="E39" s="203"/>
      <c r="F39" s="203" t="s">
        <v>85</v>
      </c>
      <c r="G39" s="203" t="s">
        <v>137</v>
      </c>
      <c r="H39" s="90" t="s">
        <v>128</v>
      </c>
      <c r="I39" s="205" t="s">
        <v>82</v>
      </c>
      <c r="J39" s="188">
        <v>0</v>
      </c>
      <c r="K39" s="81">
        <v>0</v>
      </c>
      <c r="L39" s="81">
        <v>0</v>
      </c>
      <c r="M39" s="81">
        <v>48</v>
      </c>
      <c r="N39" s="91">
        <v>2</v>
      </c>
      <c r="O39" s="92">
        <v>0</v>
      </c>
      <c r="P39" s="93">
        <f>N39+O39</f>
        <v>2</v>
      </c>
      <c r="Q39" s="82">
        <f>IFERROR(P39/M39,"-")</f>
        <v>0.041666666666667</v>
      </c>
      <c r="R39" s="81">
        <v>0</v>
      </c>
      <c r="S39" s="81">
        <v>0</v>
      </c>
      <c r="T39" s="82">
        <f>IFERROR(S39/(O39+P39),"-")</f>
        <v>0</v>
      </c>
      <c r="U39" s="182">
        <f>IFERROR(J39/SUM(P39:P40),"-")</f>
        <v>0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SUM(X39:X40)-SUM(J39:J40)</f>
        <v>28000</v>
      </c>
      <c r="AB39" s="85" t="str">
        <f>SUM(X39:X40)/SUM(J39:J40)</f>
        <v>0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1</v>
      </c>
      <c r="BO39" s="120">
        <f>IF(P39=0,"",IF(BN39=0,"",(BN39/P39)))</f>
        <v>0.5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138</v>
      </c>
      <c r="C40" s="203"/>
      <c r="D40" s="203"/>
      <c r="E40" s="203"/>
      <c r="F40" s="203" t="s">
        <v>78</v>
      </c>
      <c r="G40" s="203"/>
      <c r="H40" s="90"/>
      <c r="I40" s="90"/>
      <c r="J40" s="188"/>
      <c r="K40" s="81">
        <v>0</v>
      </c>
      <c r="L40" s="81">
        <v>0</v>
      </c>
      <c r="M40" s="81">
        <v>271</v>
      </c>
      <c r="N40" s="91">
        <v>3</v>
      </c>
      <c r="O40" s="92">
        <v>0</v>
      </c>
      <c r="P40" s="93">
        <f>N40+O40</f>
        <v>3</v>
      </c>
      <c r="Q40" s="82">
        <f>IFERROR(P40/M40,"-")</f>
        <v>0.011070110701107</v>
      </c>
      <c r="R40" s="81">
        <v>1</v>
      </c>
      <c r="S40" s="81">
        <v>0</v>
      </c>
      <c r="T40" s="82">
        <f>IFERROR(S40/(O40+P40),"-")</f>
        <v>0</v>
      </c>
      <c r="U40" s="182"/>
      <c r="V40" s="84">
        <v>1</v>
      </c>
      <c r="W40" s="82">
        <f>IF(P40=0,"-",V40/P40)</f>
        <v>0.33333333333333</v>
      </c>
      <c r="X40" s="186">
        <v>28000</v>
      </c>
      <c r="Y40" s="187">
        <f>IFERROR(X40/P40,"-")</f>
        <v>9333.3333333333</v>
      </c>
      <c r="Z40" s="187">
        <f>IFERROR(X40/V40,"-")</f>
        <v>28000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0.33333333333333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1</v>
      </c>
      <c r="BO40" s="120">
        <f>IF(P40=0,"",IF(BN40=0,"",(BN40/P40)))</f>
        <v>0.33333333333333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0.33333333333333</v>
      </c>
      <c r="BY40" s="128">
        <v>1</v>
      </c>
      <c r="BZ40" s="129">
        <f>IFERROR(BY40/BW40,"-")</f>
        <v>1</v>
      </c>
      <c r="CA40" s="130">
        <v>28000</v>
      </c>
      <c r="CB40" s="131">
        <f>IFERROR(CA40/BW40,"-")</f>
        <v>28000</v>
      </c>
      <c r="CC40" s="132"/>
      <c r="CD40" s="132"/>
      <c r="CE40" s="132">
        <v>1</v>
      </c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28000</v>
      </c>
      <c r="CQ40" s="141">
        <v>28000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30"/>
      <c r="B41" s="87"/>
      <c r="C41" s="88"/>
      <c r="D41" s="88"/>
      <c r="E41" s="88"/>
      <c r="F41" s="89"/>
      <c r="G41" s="90"/>
      <c r="H41" s="90"/>
      <c r="I41" s="90"/>
      <c r="J41" s="192"/>
      <c r="K41" s="34"/>
      <c r="L41" s="34"/>
      <c r="M41" s="31"/>
      <c r="N41" s="23"/>
      <c r="O41" s="23"/>
      <c r="P41" s="23"/>
      <c r="Q41" s="33"/>
      <c r="R41" s="32"/>
      <c r="S41" s="23"/>
      <c r="T41" s="32"/>
      <c r="U41" s="183"/>
      <c r="V41" s="25"/>
      <c r="W41" s="25"/>
      <c r="X41" s="189"/>
      <c r="Y41" s="189"/>
      <c r="Z41" s="189"/>
      <c r="AA41" s="189"/>
      <c r="AB41" s="33"/>
      <c r="AC41" s="59"/>
      <c r="AD41" s="63"/>
      <c r="AE41" s="64"/>
      <c r="AF41" s="63"/>
      <c r="AG41" s="67"/>
      <c r="AH41" s="68"/>
      <c r="AI41" s="69"/>
      <c r="AJ41" s="70"/>
      <c r="AK41" s="70"/>
      <c r="AL41" s="70"/>
      <c r="AM41" s="63"/>
      <c r="AN41" s="64"/>
      <c r="AO41" s="63"/>
      <c r="AP41" s="67"/>
      <c r="AQ41" s="68"/>
      <c r="AR41" s="69"/>
      <c r="AS41" s="70"/>
      <c r="AT41" s="70"/>
      <c r="AU41" s="70"/>
      <c r="AV41" s="63"/>
      <c r="AW41" s="64"/>
      <c r="AX41" s="63"/>
      <c r="AY41" s="67"/>
      <c r="AZ41" s="68"/>
      <c r="BA41" s="69"/>
      <c r="BB41" s="70"/>
      <c r="BC41" s="70"/>
      <c r="BD41" s="70"/>
      <c r="BE41" s="63"/>
      <c r="BF41" s="64"/>
      <c r="BG41" s="63"/>
      <c r="BH41" s="67"/>
      <c r="BI41" s="68"/>
      <c r="BJ41" s="69"/>
      <c r="BK41" s="70"/>
      <c r="BL41" s="70"/>
      <c r="BM41" s="70"/>
      <c r="BN41" s="65"/>
      <c r="BO41" s="66"/>
      <c r="BP41" s="63"/>
      <c r="BQ41" s="67"/>
      <c r="BR41" s="68"/>
      <c r="BS41" s="69"/>
      <c r="BT41" s="70"/>
      <c r="BU41" s="70"/>
      <c r="BV41" s="70"/>
      <c r="BW41" s="65"/>
      <c r="BX41" s="66"/>
      <c r="BY41" s="63"/>
      <c r="BZ41" s="67"/>
      <c r="CA41" s="68"/>
      <c r="CB41" s="69"/>
      <c r="CC41" s="70"/>
      <c r="CD41" s="70"/>
      <c r="CE41" s="70"/>
      <c r="CF41" s="65"/>
      <c r="CG41" s="66"/>
      <c r="CH41" s="63"/>
      <c r="CI41" s="67"/>
      <c r="CJ41" s="68"/>
      <c r="CK41" s="69"/>
      <c r="CL41" s="70"/>
      <c r="CM41" s="70"/>
      <c r="CN41" s="70"/>
      <c r="CO41" s="71"/>
      <c r="CP41" s="68"/>
      <c r="CQ41" s="68"/>
      <c r="CR41" s="68"/>
      <c r="CS41" s="72"/>
    </row>
    <row r="42" spans="1:98">
      <c r="A42" s="30"/>
      <c r="B42" s="37"/>
      <c r="C42" s="21"/>
      <c r="D42" s="21"/>
      <c r="E42" s="21"/>
      <c r="F42" s="22"/>
      <c r="G42" s="36"/>
      <c r="H42" s="36"/>
      <c r="I42" s="75"/>
      <c r="J42" s="193"/>
      <c r="K42" s="34"/>
      <c r="L42" s="34"/>
      <c r="M42" s="31"/>
      <c r="N42" s="23"/>
      <c r="O42" s="23"/>
      <c r="P42" s="23"/>
      <c r="Q42" s="33"/>
      <c r="R42" s="32"/>
      <c r="S42" s="23"/>
      <c r="T42" s="32"/>
      <c r="U42" s="183"/>
      <c r="V42" s="25"/>
      <c r="W42" s="25"/>
      <c r="X42" s="189"/>
      <c r="Y42" s="189"/>
      <c r="Z42" s="189"/>
      <c r="AA42" s="189"/>
      <c r="AB42" s="33"/>
      <c r="AC42" s="61"/>
      <c r="AD42" s="63"/>
      <c r="AE42" s="64"/>
      <c r="AF42" s="63"/>
      <c r="AG42" s="67"/>
      <c r="AH42" s="68"/>
      <c r="AI42" s="69"/>
      <c r="AJ42" s="70"/>
      <c r="AK42" s="70"/>
      <c r="AL42" s="70"/>
      <c r="AM42" s="63"/>
      <c r="AN42" s="64"/>
      <c r="AO42" s="63"/>
      <c r="AP42" s="67"/>
      <c r="AQ42" s="68"/>
      <c r="AR42" s="69"/>
      <c r="AS42" s="70"/>
      <c r="AT42" s="70"/>
      <c r="AU42" s="70"/>
      <c r="AV42" s="63"/>
      <c r="AW42" s="64"/>
      <c r="AX42" s="63"/>
      <c r="AY42" s="67"/>
      <c r="AZ42" s="68"/>
      <c r="BA42" s="69"/>
      <c r="BB42" s="70"/>
      <c r="BC42" s="70"/>
      <c r="BD42" s="70"/>
      <c r="BE42" s="63"/>
      <c r="BF42" s="64"/>
      <c r="BG42" s="63"/>
      <c r="BH42" s="67"/>
      <c r="BI42" s="68"/>
      <c r="BJ42" s="69"/>
      <c r="BK42" s="70"/>
      <c r="BL42" s="70"/>
      <c r="BM42" s="70"/>
      <c r="BN42" s="65"/>
      <c r="BO42" s="66"/>
      <c r="BP42" s="63"/>
      <c r="BQ42" s="67"/>
      <c r="BR42" s="68"/>
      <c r="BS42" s="69"/>
      <c r="BT42" s="70"/>
      <c r="BU42" s="70"/>
      <c r="BV42" s="70"/>
      <c r="BW42" s="65"/>
      <c r="BX42" s="66"/>
      <c r="BY42" s="63"/>
      <c r="BZ42" s="67"/>
      <c r="CA42" s="68"/>
      <c r="CB42" s="69"/>
      <c r="CC42" s="70"/>
      <c r="CD42" s="70"/>
      <c r="CE42" s="70"/>
      <c r="CF42" s="65"/>
      <c r="CG42" s="66"/>
      <c r="CH42" s="63"/>
      <c r="CI42" s="67"/>
      <c r="CJ42" s="68"/>
      <c r="CK42" s="69"/>
      <c r="CL42" s="70"/>
      <c r="CM42" s="70"/>
      <c r="CN42" s="70"/>
      <c r="CO42" s="71"/>
      <c r="CP42" s="68"/>
      <c r="CQ42" s="68"/>
      <c r="CR42" s="68"/>
      <c r="CS42" s="72"/>
    </row>
    <row r="43" spans="1:98">
      <c r="A43" s="19">
        <f>AB43</f>
        <v>0.33569387755102</v>
      </c>
      <c r="B43" s="39"/>
      <c r="C43" s="39"/>
      <c r="D43" s="39"/>
      <c r="E43" s="39"/>
      <c r="F43" s="39"/>
      <c r="G43" s="40" t="s">
        <v>139</v>
      </c>
      <c r="H43" s="40"/>
      <c r="I43" s="40"/>
      <c r="J43" s="190">
        <f>SUM(J6:J42)</f>
        <v>2450000</v>
      </c>
      <c r="K43" s="41">
        <f>SUM(K6:K42)</f>
        <v>0</v>
      </c>
      <c r="L43" s="41">
        <f>SUM(L6:L42)</f>
        <v>0</v>
      </c>
      <c r="M43" s="41">
        <f>SUM(M6:M42)</f>
        <v>1602</v>
      </c>
      <c r="N43" s="41">
        <f>SUM(N6:N42)</f>
        <v>214</v>
      </c>
      <c r="O43" s="41">
        <f>SUM(O6:O42)</f>
        <v>1</v>
      </c>
      <c r="P43" s="41">
        <f>SUM(P6:P42)</f>
        <v>215</v>
      </c>
      <c r="Q43" s="42">
        <f>IFERROR(P43/M43,"-")</f>
        <v>0.13420724094881</v>
      </c>
      <c r="R43" s="78">
        <f>SUM(R6:R42)</f>
        <v>12</v>
      </c>
      <c r="S43" s="78">
        <f>SUM(S6:S42)</f>
        <v>38</v>
      </c>
      <c r="T43" s="42">
        <f>IFERROR(R43/P43,"-")</f>
        <v>0.055813953488372</v>
      </c>
      <c r="U43" s="184">
        <f>IFERROR(J43/P43,"-")</f>
        <v>11395.348837209</v>
      </c>
      <c r="V43" s="44">
        <f>SUM(V6:V42)</f>
        <v>32</v>
      </c>
      <c r="W43" s="42">
        <f>IFERROR(V43/P43,"-")</f>
        <v>0.14883720930233</v>
      </c>
      <c r="X43" s="190">
        <f>SUM(X6:X42)</f>
        <v>822450</v>
      </c>
      <c r="Y43" s="190">
        <f>IFERROR(X43/P43,"-")</f>
        <v>3825.3488372093</v>
      </c>
      <c r="Z43" s="190">
        <f>IFERROR(X43/V43,"-")</f>
        <v>25701.5625</v>
      </c>
      <c r="AA43" s="190">
        <f>X43-J43</f>
        <v>-1627550</v>
      </c>
      <c r="AB43" s="47">
        <f>X43/J43</f>
        <v>0.33569387755102</v>
      </c>
      <c r="AC43" s="60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29"/>
    <mergeCell ref="J25:J29"/>
    <mergeCell ref="U25:U29"/>
    <mergeCell ref="AA25:AA29"/>
    <mergeCell ref="AB25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8"/>
    <mergeCell ref="J34:J38"/>
    <mergeCell ref="U34:U38"/>
    <mergeCell ref="AA34:AA38"/>
    <mergeCell ref="AB34:AB38"/>
    <mergeCell ref="A39:A40"/>
    <mergeCell ref="J39:J40"/>
    <mergeCell ref="U39:U40"/>
    <mergeCell ref="AA39:AA40"/>
    <mergeCell ref="AB39:AB4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140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1.850125</v>
      </c>
      <c r="B6" s="203" t="s">
        <v>141</v>
      </c>
      <c r="C6" s="203" t="s">
        <v>142</v>
      </c>
      <c r="D6" s="203" t="s">
        <v>143</v>
      </c>
      <c r="E6" s="203" t="s">
        <v>91</v>
      </c>
      <c r="F6" s="203" t="s">
        <v>64</v>
      </c>
      <c r="G6" s="203" t="s">
        <v>144</v>
      </c>
      <c r="H6" s="90" t="s">
        <v>145</v>
      </c>
      <c r="I6" s="90" t="s">
        <v>129</v>
      </c>
      <c r="J6" s="188">
        <v>80000</v>
      </c>
      <c r="K6" s="81">
        <v>0</v>
      </c>
      <c r="L6" s="81">
        <v>0</v>
      </c>
      <c r="M6" s="81">
        <v>69</v>
      </c>
      <c r="N6" s="91">
        <v>18</v>
      </c>
      <c r="O6" s="92">
        <v>0</v>
      </c>
      <c r="P6" s="93">
        <f>N6+O6</f>
        <v>18</v>
      </c>
      <c r="Q6" s="82">
        <f>IFERROR(P6/M6,"-")</f>
        <v>0.26086956521739</v>
      </c>
      <c r="R6" s="81">
        <v>1</v>
      </c>
      <c r="S6" s="81">
        <v>6</v>
      </c>
      <c r="T6" s="82">
        <f>IFERROR(S6/(O6+P6),"-")</f>
        <v>0.33333333333333</v>
      </c>
      <c r="U6" s="182">
        <f>IFERROR(J6/SUM(P6:P7),"-")</f>
        <v>2580.6451612903</v>
      </c>
      <c r="V6" s="84">
        <v>5</v>
      </c>
      <c r="W6" s="82">
        <f>IF(P6=0,"-",V6/P6)</f>
        <v>0.27777777777778</v>
      </c>
      <c r="X6" s="186">
        <v>145000</v>
      </c>
      <c r="Y6" s="187">
        <f>IFERROR(X6/P6,"-")</f>
        <v>8055.5555555556</v>
      </c>
      <c r="Z6" s="187">
        <f>IFERROR(X6/V6,"-")</f>
        <v>29000</v>
      </c>
      <c r="AA6" s="188">
        <f>SUM(X6:X7)-SUM(J6:J7)</f>
        <v>68010</v>
      </c>
      <c r="AB6" s="85">
        <f>SUM(X6:X7)/SUM(J6:J7)</f>
        <v>1.850125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5</v>
      </c>
      <c r="AN6" s="101">
        <f>IF(P6=0,"",IF(AM6=0,"",(AM6/P6)))</f>
        <v>0.27777777777778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0.11111111111111</v>
      </c>
      <c r="AX6" s="106">
        <v>1</v>
      </c>
      <c r="AY6" s="108">
        <f>IFERROR(AX6/AV6,"-")</f>
        <v>0.5</v>
      </c>
      <c r="AZ6" s="109">
        <v>1000</v>
      </c>
      <c r="BA6" s="110">
        <f>IFERROR(AZ6/AV6,"-")</f>
        <v>500</v>
      </c>
      <c r="BB6" s="111">
        <v>1</v>
      </c>
      <c r="BC6" s="111"/>
      <c r="BD6" s="111"/>
      <c r="BE6" s="112">
        <v>9</v>
      </c>
      <c r="BF6" s="113">
        <f>IF(P6=0,"",IF(BE6=0,"",(BE6/P6)))</f>
        <v>0.5</v>
      </c>
      <c r="BG6" s="112">
        <v>3</v>
      </c>
      <c r="BH6" s="114">
        <f>IFERROR(BG6/BE6,"-")</f>
        <v>0.33333333333333</v>
      </c>
      <c r="BI6" s="115">
        <v>16000</v>
      </c>
      <c r="BJ6" s="116">
        <f>IFERROR(BI6/BE6,"-")</f>
        <v>1777.7777777778</v>
      </c>
      <c r="BK6" s="117">
        <v>2</v>
      </c>
      <c r="BL6" s="117">
        <v>1</v>
      </c>
      <c r="BM6" s="117"/>
      <c r="BN6" s="119">
        <v>1</v>
      </c>
      <c r="BO6" s="120">
        <f>IF(P6=0,"",IF(BN6=0,"",(BN6/P6)))</f>
        <v>0.055555555555556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0.055555555555556</v>
      </c>
      <c r="BY6" s="128">
        <v>1</v>
      </c>
      <c r="BZ6" s="129">
        <f>IFERROR(BY6/BW6,"-")</f>
        <v>1</v>
      </c>
      <c r="CA6" s="130">
        <v>128000</v>
      </c>
      <c r="CB6" s="131">
        <f>IFERROR(CA6/BW6,"-")</f>
        <v>128000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145000</v>
      </c>
      <c r="CQ6" s="141">
        <v>128000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146</v>
      </c>
      <c r="C7" s="203"/>
      <c r="D7" s="203"/>
      <c r="E7" s="203"/>
      <c r="F7" s="203" t="s">
        <v>78</v>
      </c>
      <c r="G7" s="203"/>
      <c r="H7" s="90"/>
      <c r="I7" s="90"/>
      <c r="J7" s="188"/>
      <c r="K7" s="81">
        <v>0</v>
      </c>
      <c r="L7" s="81">
        <v>0</v>
      </c>
      <c r="M7" s="81">
        <v>39</v>
      </c>
      <c r="N7" s="91">
        <v>13</v>
      </c>
      <c r="O7" s="92">
        <v>0</v>
      </c>
      <c r="P7" s="93">
        <f>N7+O7</f>
        <v>13</v>
      </c>
      <c r="Q7" s="82">
        <f>IFERROR(P7/M7,"-")</f>
        <v>0.33333333333333</v>
      </c>
      <c r="R7" s="81">
        <v>0</v>
      </c>
      <c r="S7" s="81">
        <v>1</v>
      </c>
      <c r="T7" s="82">
        <f>IFERROR(S7/(O7+P7),"-")</f>
        <v>0.076923076923077</v>
      </c>
      <c r="U7" s="182"/>
      <c r="V7" s="84">
        <v>1</v>
      </c>
      <c r="W7" s="82">
        <f>IF(P7=0,"-",V7/P7)</f>
        <v>0.076923076923077</v>
      </c>
      <c r="X7" s="186">
        <v>3010</v>
      </c>
      <c r="Y7" s="187">
        <f>IFERROR(X7/P7,"-")</f>
        <v>231.53846153846</v>
      </c>
      <c r="Z7" s="187">
        <f>IFERROR(X7/V7,"-")</f>
        <v>3010</v>
      </c>
      <c r="AA7" s="188"/>
      <c r="AB7" s="85"/>
      <c r="AC7" s="79"/>
      <c r="AD7" s="94">
        <v>1</v>
      </c>
      <c r="AE7" s="95">
        <f>IF(P7=0,"",IF(AD7=0,"",(AD7/P7)))</f>
        <v>0.076923076923077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0.076923076923077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7</v>
      </c>
      <c r="BF7" s="113">
        <f>IF(P7=0,"",IF(BE7=0,"",(BE7/P7)))</f>
        <v>0.53846153846154</v>
      </c>
      <c r="BG7" s="112">
        <v>1</v>
      </c>
      <c r="BH7" s="114">
        <f>IFERROR(BG7/BE7,"-")</f>
        <v>0.14285714285714</v>
      </c>
      <c r="BI7" s="115">
        <v>3000</v>
      </c>
      <c r="BJ7" s="116">
        <f>IFERROR(BI7/BE7,"-")</f>
        <v>428.57142857143</v>
      </c>
      <c r="BK7" s="117">
        <v>1</v>
      </c>
      <c r="BL7" s="117"/>
      <c r="BM7" s="117"/>
      <c r="BN7" s="119">
        <v>3</v>
      </c>
      <c r="BO7" s="120">
        <f>IF(P7=0,"",IF(BN7=0,"",(BN7/P7)))</f>
        <v>0.23076923076923</v>
      </c>
      <c r="BP7" s="121">
        <v>1</v>
      </c>
      <c r="BQ7" s="122">
        <f>IFERROR(BP7/BN7,"-")</f>
        <v>0.33333333333333</v>
      </c>
      <c r="BR7" s="123">
        <v>3000</v>
      </c>
      <c r="BS7" s="124">
        <f>IFERROR(BR7/BN7,"-")</f>
        <v>1000</v>
      </c>
      <c r="BT7" s="125">
        <v>1</v>
      </c>
      <c r="BU7" s="125"/>
      <c r="BV7" s="125"/>
      <c r="BW7" s="126">
        <v>1</v>
      </c>
      <c r="BX7" s="127">
        <f>IF(P7=0,"",IF(BW7=0,"",(BW7/P7)))</f>
        <v>0.076923076923077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3010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0.73454545454545</v>
      </c>
      <c r="B8" s="203" t="s">
        <v>147</v>
      </c>
      <c r="C8" s="203" t="s">
        <v>148</v>
      </c>
      <c r="D8" s="203" t="s">
        <v>143</v>
      </c>
      <c r="E8" s="203" t="s">
        <v>91</v>
      </c>
      <c r="F8" s="203" t="s">
        <v>95</v>
      </c>
      <c r="G8" s="203" t="s">
        <v>149</v>
      </c>
      <c r="H8" s="90" t="s">
        <v>150</v>
      </c>
      <c r="I8" s="90" t="s">
        <v>151</v>
      </c>
      <c r="J8" s="188">
        <v>275000</v>
      </c>
      <c r="K8" s="81">
        <v>0</v>
      </c>
      <c r="L8" s="81">
        <v>0</v>
      </c>
      <c r="M8" s="81">
        <v>93</v>
      </c>
      <c r="N8" s="91">
        <v>12</v>
      </c>
      <c r="O8" s="92">
        <v>0</v>
      </c>
      <c r="P8" s="93">
        <f>N8+O8</f>
        <v>12</v>
      </c>
      <c r="Q8" s="82">
        <f>IFERROR(P8/M8,"-")</f>
        <v>0.12903225806452</v>
      </c>
      <c r="R8" s="81">
        <v>0</v>
      </c>
      <c r="S8" s="81">
        <v>4</v>
      </c>
      <c r="T8" s="82">
        <f>IFERROR(S8/(O8+P8),"-")</f>
        <v>0.33333333333333</v>
      </c>
      <c r="U8" s="182">
        <f>IFERROR(J8/SUM(P8:P9),"-")</f>
        <v>10576.923076923</v>
      </c>
      <c r="V8" s="84">
        <v>2</v>
      </c>
      <c r="W8" s="82">
        <f>IF(P8=0,"-",V8/P8)</f>
        <v>0.16666666666667</v>
      </c>
      <c r="X8" s="186">
        <v>12000</v>
      </c>
      <c r="Y8" s="187">
        <f>IFERROR(X8/P8,"-")</f>
        <v>1000</v>
      </c>
      <c r="Z8" s="187">
        <f>IFERROR(X8/V8,"-")</f>
        <v>6000</v>
      </c>
      <c r="AA8" s="188">
        <f>SUM(X8:X9)-SUM(J8:J9)</f>
        <v>-73000</v>
      </c>
      <c r="AB8" s="85">
        <f>SUM(X8:X9)/SUM(J8:J9)</f>
        <v>0.73454545454545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0.083333333333333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0.16666666666667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4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5</v>
      </c>
      <c r="BO8" s="120">
        <f>IF(P8=0,"",IF(BN8=0,"",(BN8/P8)))</f>
        <v>0.41666666666667</v>
      </c>
      <c r="BP8" s="121">
        <v>2</v>
      </c>
      <c r="BQ8" s="122">
        <f>IFERROR(BP8/BN8,"-")</f>
        <v>0.4</v>
      </c>
      <c r="BR8" s="123">
        <v>12000</v>
      </c>
      <c r="BS8" s="124">
        <f>IFERROR(BR8/BN8,"-")</f>
        <v>2400</v>
      </c>
      <c r="BT8" s="125">
        <v>1</v>
      </c>
      <c r="BU8" s="125">
        <v>1</v>
      </c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12000</v>
      </c>
      <c r="CQ8" s="141">
        <v>10000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152</v>
      </c>
      <c r="C9" s="203"/>
      <c r="D9" s="203"/>
      <c r="E9" s="203"/>
      <c r="F9" s="203" t="s">
        <v>78</v>
      </c>
      <c r="G9" s="203"/>
      <c r="H9" s="90"/>
      <c r="I9" s="90"/>
      <c r="J9" s="188"/>
      <c r="K9" s="81">
        <v>0</v>
      </c>
      <c r="L9" s="81">
        <v>0</v>
      </c>
      <c r="M9" s="81">
        <v>27</v>
      </c>
      <c r="N9" s="91">
        <v>14</v>
      </c>
      <c r="O9" s="92">
        <v>0</v>
      </c>
      <c r="P9" s="93">
        <f>N9+O9</f>
        <v>14</v>
      </c>
      <c r="Q9" s="82">
        <f>IFERROR(P9/M9,"-")</f>
        <v>0.51851851851852</v>
      </c>
      <c r="R9" s="81">
        <v>3</v>
      </c>
      <c r="S9" s="81">
        <v>2</v>
      </c>
      <c r="T9" s="82">
        <f>IFERROR(S9/(O9+P9),"-")</f>
        <v>0.14285714285714</v>
      </c>
      <c r="U9" s="182"/>
      <c r="V9" s="84">
        <v>2</v>
      </c>
      <c r="W9" s="82">
        <f>IF(P9=0,"-",V9/P9)</f>
        <v>0.14285714285714</v>
      </c>
      <c r="X9" s="186">
        <v>190000</v>
      </c>
      <c r="Y9" s="187">
        <f>IFERROR(X9/P9,"-")</f>
        <v>13571.428571429</v>
      </c>
      <c r="Z9" s="187">
        <f>IFERROR(X9/V9,"-")</f>
        <v>95000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0.071428571428571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0.14285714285714</v>
      </c>
      <c r="AX9" s="106">
        <v>1</v>
      </c>
      <c r="AY9" s="108">
        <f>IFERROR(AX9/AV9,"-")</f>
        <v>0.5</v>
      </c>
      <c r="AZ9" s="109">
        <v>16000</v>
      </c>
      <c r="BA9" s="110">
        <f>IFERROR(AZ9/AV9,"-")</f>
        <v>8000</v>
      </c>
      <c r="BB9" s="111"/>
      <c r="BC9" s="111"/>
      <c r="BD9" s="111">
        <v>1</v>
      </c>
      <c r="BE9" s="112">
        <v>4</v>
      </c>
      <c r="BF9" s="113">
        <f>IF(P9=0,"",IF(BE9=0,"",(BE9/P9)))</f>
        <v>0.28571428571429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4</v>
      </c>
      <c r="BO9" s="120">
        <f>IF(P9=0,"",IF(BN9=0,"",(BN9/P9)))</f>
        <v>0.28571428571429</v>
      </c>
      <c r="BP9" s="121">
        <v>1</v>
      </c>
      <c r="BQ9" s="122">
        <f>IFERROR(BP9/BN9,"-")</f>
        <v>0.25</v>
      </c>
      <c r="BR9" s="123">
        <v>5000</v>
      </c>
      <c r="BS9" s="124">
        <f>IFERROR(BR9/BN9,"-")</f>
        <v>1250</v>
      </c>
      <c r="BT9" s="125">
        <v>1</v>
      </c>
      <c r="BU9" s="125"/>
      <c r="BV9" s="125"/>
      <c r="BW9" s="126">
        <v>2</v>
      </c>
      <c r="BX9" s="127">
        <f>IF(P9=0,"",IF(BW9=0,"",(BW9/P9)))</f>
        <v>0.14285714285714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0.071428571428571</v>
      </c>
      <c r="CH9" s="135">
        <v>1</v>
      </c>
      <c r="CI9" s="136">
        <f>IFERROR(CH9/CF9,"-")</f>
        <v>1</v>
      </c>
      <c r="CJ9" s="137">
        <v>174000</v>
      </c>
      <c r="CK9" s="138">
        <f>IFERROR(CJ9/CF9,"-")</f>
        <v>174000</v>
      </c>
      <c r="CL9" s="139"/>
      <c r="CM9" s="139"/>
      <c r="CN9" s="139">
        <v>1</v>
      </c>
      <c r="CO9" s="140">
        <v>2</v>
      </c>
      <c r="CP9" s="141">
        <v>190000</v>
      </c>
      <c r="CQ9" s="141">
        <v>174000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0.98594366197183</v>
      </c>
      <c r="B12" s="39"/>
      <c r="C12" s="39"/>
      <c r="D12" s="39"/>
      <c r="E12" s="39"/>
      <c r="F12" s="39"/>
      <c r="G12" s="40" t="s">
        <v>153</v>
      </c>
      <c r="H12" s="40"/>
      <c r="I12" s="40"/>
      <c r="J12" s="190">
        <f>SUM(J6:J11)</f>
        <v>355000</v>
      </c>
      <c r="K12" s="41">
        <f>SUM(K6:K11)</f>
        <v>0</v>
      </c>
      <c r="L12" s="41">
        <f>SUM(L6:L11)</f>
        <v>0</v>
      </c>
      <c r="M12" s="41">
        <f>SUM(M6:M11)</f>
        <v>228</v>
      </c>
      <c r="N12" s="41">
        <f>SUM(N6:N11)</f>
        <v>57</v>
      </c>
      <c r="O12" s="41">
        <f>SUM(O6:O11)</f>
        <v>0</v>
      </c>
      <c r="P12" s="41">
        <f>SUM(P6:P11)</f>
        <v>57</v>
      </c>
      <c r="Q12" s="42">
        <f>IFERROR(P12/M12,"-")</f>
        <v>0.25</v>
      </c>
      <c r="R12" s="78">
        <f>SUM(R6:R11)</f>
        <v>4</v>
      </c>
      <c r="S12" s="78">
        <f>SUM(S6:S11)</f>
        <v>13</v>
      </c>
      <c r="T12" s="42">
        <f>IFERROR(R12/P12,"-")</f>
        <v>0.070175438596491</v>
      </c>
      <c r="U12" s="184">
        <f>IFERROR(J12/P12,"-")</f>
        <v>6228.0701754386</v>
      </c>
      <c r="V12" s="44">
        <f>SUM(V6:V11)</f>
        <v>10</v>
      </c>
      <c r="W12" s="42">
        <f>IFERROR(V12/P12,"-")</f>
        <v>0.17543859649123</v>
      </c>
      <c r="X12" s="190">
        <f>SUM(X6:X11)</f>
        <v>350010</v>
      </c>
      <c r="Y12" s="190">
        <f>IFERROR(X12/P12,"-")</f>
        <v>6140.5263157895</v>
      </c>
      <c r="Z12" s="190">
        <f>IFERROR(X12/V12,"-")</f>
        <v>35001</v>
      </c>
      <c r="AA12" s="190">
        <f>X12-J12</f>
        <v>-4990</v>
      </c>
      <c r="AB12" s="47">
        <f>X12/J12</f>
        <v>0.98594366197183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