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<sst xmlns="http://schemas.openxmlformats.org/spreadsheetml/2006/main" uniqueCount="158">
  <si>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</si>
  <si>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</si>
  <si>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</si>
  <si>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</si>
  <si>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</si>
  <si>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</si>
  <si>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</si>
  <si>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</si>
  <si>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</si>
  <si>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</si>
  <si>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</si>
  <si>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</si>
  <si>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</si>
  <si>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</si>
  <si>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</si>
  <si>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</si>
  <si>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</si>
  <si>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</si>
  <si>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</si>
  <si>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</si>
  <si>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</si>
  <si>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</si>
  <si>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</si>
  <si>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</si>
  <si>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</si>
  <si>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10月</t>
  </si>
  <si>
    <t>アイメール</t>
  </si>
  <si>
    <t>最終更新日</t>
  </si>
  <si>
    <t>01月31日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</si>
  <si>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</si>
  <si>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</si>
  <si>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</si>
  <si>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</si>
  <si>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</si>
  <si>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</si>
  <si>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</si>
  <si>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</si>
  <si>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</si>
  <si>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</si>
  <si>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</si>
  <si>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</si>
  <si>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</si>
  <si>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</si>
  <si>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</si>
  <si>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</si>
  <si>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</si>
  <si>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</si>
  <si>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</si>
  <si>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</si>
  <si>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</si>
  <si>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</si>
  <si>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</si>
  <si>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</si>
  <si>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</si>
  <si>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</si>
  <si>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</si>
  <si>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</si>
  <si>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</si>
  <si>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</si>
  <si>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</si>
  <si>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</si>
  <si>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sms_a947</t>
  </si>
  <si>
    <t>コアマガジン</t>
  </si>
  <si>
    <t>2P_対談風原稿_アイ</t>
  </si>
  <si>
    <t>i34</t>
  </si>
  <si>
    <t>実話BUNKA超タブー</t>
  </si>
  <si>
    <t>4C2P</t>
  </si>
  <si>
    <t>10月01日(火)</t>
  </si>
  <si>
    <t>smss1947</t>
  </si>
  <si>
    <t>空電</t>
  </si>
  <si>
    <t>sms_a949</t>
  </si>
  <si>
    <t>大洋図書</t>
  </si>
  <si>
    <t>5P_着エロ画像メイン(加藤あやの)</t>
  </si>
  <si>
    <t>実話ナックルズ　ウルトラ</t>
  </si>
  <si>
    <t>1C5P</t>
  </si>
  <si>
    <t>10月15日(火)</t>
  </si>
  <si>
    <t>smss1949</t>
  </si>
  <si>
    <t>sms_a951</t>
  </si>
  <si>
    <t>1P記事_求む！中高年男性版_アイ</t>
  </si>
  <si>
    <t>実話BUNKAタブー</t>
  </si>
  <si>
    <t>表4　4C1P</t>
  </si>
  <si>
    <t>10月16日(水)</t>
  </si>
  <si>
    <t>smss1951</t>
  </si>
  <si>
    <t>sms_a952</t>
  </si>
  <si>
    <t>日本ジャーナル出版</t>
  </si>
  <si>
    <t>週刊実話増刊「実話ザ・タブー」</t>
  </si>
  <si>
    <t>表4</t>
  </si>
  <si>
    <t>10月23日(水)</t>
  </si>
  <si>
    <t>smss1952</t>
  </si>
  <si>
    <t>sms_a953</t>
  </si>
  <si>
    <t>臨時増刊　ラヴァーズ</t>
  </si>
  <si>
    <t>10月24日(木)</t>
  </si>
  <si>
    <t>smss1953</t>
  </si>
  <si>
    <t>sms_a954</t>
  </si>
  <si>
    <t>1C2P記事風_肉食女子</t>
  </si>
  <si>
    <t>劇画ラヴァーズ</t>
  </si>
  <si>
    <t>1C2P</t>
  </si>
  <si>
    <t>10月28日(月)</t>
  </si>
  <si>
    <t>smss1954</t>
  </si>
  <si>
    <t>雑誌 TOTAL</t>
  </si>
  <si>
    <t>●DVD 広告</t>
  </si>
  <si>
    <t>sms_a937</t>
  </si>
  <si>
    <t>インフォメディア</t>
  </si>
  <si>
    <t>DVD漫画まさお</t>
  </si>
  <si>
    <t>A4判、書店売、1250円、4c32P、2万部</t>
  </si>
  <si>
    <t>mv20i</t>
  </si>
  <si>
    <t>即ズボ絶頂!!またがり艶熟婦人</t>
  </si>
  <si>
    <t>DVD袋裏1C+コンテンツ枠</t>
  </si>
  <si>
    <t>10月07日(月)</t>
  </si>
  <si>
    <t>smss1936</t>
  </si>
  <si>
    <t>sms_a938</t>
  </si>
  <si>
    <t>一水社</t>
  </si>
  <si>
    <t>DVD4コマ</t>
  </si>
  <si>
    <t>A4判、書店売、1963円、4c32P</t>
  </si>
  <si>
    <t>しろうと美人妻中出し地下DVD18時間　焦らせて膣内射精</t>
  </si>
  <si>
    <t>DVD貼付面4C1/2P</t>
  </si>
  <si>
    <t>10月11日(金)</t>
  </si>
  <si>
    <t>smss1937</t>
  </si>
  <si>
    <t>sms_a939</t>
  </si>
  <si>
    <t>メディアックス</t>
  </si>
  <si>
    <t>A4判、書店売、2500円、4c32P</t>
  </si>
  <si>
    <t>しろうと美人妻最新地下DVD27時間　性器痙攣絶頂</t>
  </si>
  <si>
    <t>smss1938</t>
  </si>
  <si>
    <t>sms_a948</t>
  </si>
  <si>
    <t>若生出版</t>
  </si>
  <si>
    <t>A4判、書店売</t>
  </si>
  <si>
    <t>絶対美人secretベスト</t>
  </si>
  <si>
    <t>DVD袋表4C</t>
  </si>
  <si>
    <t>smss1948</t>
  </si>
  <si>
    <t>sms_a942</t>
  </si>
  <si>
    <t>レイニシアリゼ</t>
  </si>
  <si>
    <t>SMネット</t>
  </si>
  <si>
    <t>DVD貼付面4C1/3P</t>
  </si>
  <si>
    <t>smss1942</t>
  </si>
  <si>
    <t>sms_a943</t>
  </si>
  <si>
    <t>A4判、書店売、2454円、4c32P</t>
  </si>
  <si>
    <t>しろうと美人妻最新地下DVD27時間　貞淑妻の生ハメ情事</t>
  </si>
  <si>
    <t>smss1943</t>
  </si>
  <si>
    <t>sms_a944</t>
  </si>
  <si>
    <t>B5判、書店売、1250円、4c32P、2万部</t>
  </si>
  <si>
    <t>性感治療と性交クリニック!</t>
  </si>
  <si>
    <t>smss1944</t>
  </si>
  <si>
    <t>sms_a950</t>
  </si>
  <si>
    <t>A4判、書店売、2553円、4c32P、1万部</t>
  </si>
  <si>
    <t>80人16時間流出DVD　しろうと少女中出し！</t>
  </si>
  <si>
    <t>10月25日(金)</t>
  </si>
  <si>
    <t>smss1950</t>
  </si>
  <si>
    <t>sms_a945</t>
  </si>
  <si>
    <t>書店売</t>
  </si>
  <si>
    <t>ゲッチュ</t>
  </si>
  <si>
    <t>DVD袋表4C+コンテンツ枠</t>
  </si>
  <si>
    <t>10月26日(土)</t>
  </si>
  <si>
    <t>smss1945</t>
  </si>
  <si>
    <t>sms_a946</t>
  </si>
  <si>
    <t>A4判、書店売、1650円、4c32P</t>
  </si>
  <si>
    <t>しろうと美人妻中出し新作地下DVD9時間　中出しの快楽に理性を</t>
  </si>
  <si>
    <t>smss1946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</si>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</sst>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12</v>
      </c>
      <c r="D6" s="195">
        <v>455000</v>
      </c>
      <c r="E6" s="81">
        <v>0</v>
      </c>
      <c r="F6" s="81">
        <v>0</v>
      </c>
      <c r="G6" s="81">
        <v>577</v>
      </c>
      <c r="H6" s="91">
        <v>137</v>
      </c>
      <c r="I6" s="92">
        <v>1</v>
      </c>
      <c r="J6" s="145">
        <f>H6+I6</f>
        <v>138</v>
      </c>
      <c r="K6" s="82">
        <f>IFERROR(J6/G6,"-")</f>
        <v>0.23916811091854</v>
      </c>
      <c r="L6" s="81">
        <v>8</v>
      </c>
      <c r="M6" s="81">
        <v>31</v>
      </c>
      <c r="N6" s="82">
        <f>IFERROR(L6/J6,"-")</f>
        <v>0.057971014492754</v>
      </c>
      <c r="O6" s="83">
        <f>IFERROR(D6/J6,"-")</f>
        <v>3297.1014492754</v>
      </c>
      <c r="P6" s="84">
        <v>21</v>
      </c>
      <c r="Q6" s="82">
        <f>IFERROR(P6/J6,"-")</f>
        <v>0.15217391304348</v>
      </c>
      <c r="R6" s="200">
        <v>1234000</v>
      </c>
      <c r="S6" s="201">
        <f>IFERROR(R6/J6,"-")</f>
        <v>8942.0289855072</v>
      </c>
      <c r="T6" s="201">
        <f>IFERROR(R6/P6,"-")</f>
        <v>58761.904761905</v>
      </c>
      <c r="U6" s="195">
        <f>IFERROR(R6-D6,"-")</f>
        <v>779000</v>
      </c>
      <c r="V6" s="85">
        <f>R6/D6</f>
        <v>2.7120879120879</v>
      </c>
      <c r="W6" s="79"/>
      <c r="X6" s="144"/>
    </row>
    <row r="7" spans="1:24">
      <c r="A7" s="80"/>
      <c r="B7" s="86" t="s">
        <v>24</v>
      </c>
      <c r="C7" s="86">
        <v>20</v>
      </c>
      <c r="D7" s="195">
        <v>650000</v>
      </c>
      <c r="E7" s="81">
        <v>0</v>
      </c>
      <c r="F7" s="81">
        <v>0</v>
      </c>
      <c r="G7" s="81">
        <v>1189</v>
      </c>
      <c r="H7" s="91">
        <v>582</v>
      </c>
      <c r="I7" s="92">
        <v>10</v>
      </c>
      <c r="J7" s="145">
        <f>H7+I7</f>
        <v>592</v>
      </c>
      <c r="K7" s="82">
        <f>IFERROR(J7/G7,"-")</f>
        <v>0.49789739276703</v>
      </c>
      <c r="L7" s="81">
        <v>81</v>
      </c>
      <c r="M7" s="81">
        <v>93</v>
      </c>
      <c r="N7" s="82">
        <f>IFERROR(L7/J7,"-")</f>
        <v>0.13682432432432</v>
      </c>
      <c r="O7" s="83">
        <f>IFERROR(D7/J7,"-")</f>
        <v>1097.972972973</v>
      </c>
      <c r="P7" s="84">
        <v>19</v>
      </c>
      <c r="Q7" s="82">
        <f>IFERROR(P7/J7,"-")</f>
        <v>0.032094594594595</v>
      </c>
      <c r="R7" s="200">
        <v>2070960</v>
      </c>
      <c r="S7" s="201">
        <f>IFERROR(R7/J7,"-")</f>
        <v>3498.2432432432</v>
      </c>
      <c r="T7" s="201">
        <f>IFERROR(R7/P7,"-")</f>
        <v>108997.89473684</v>
      </c>
      <c r="U7" s="195">
        <f>IFERROR(R7-D7,"-")</f>
        <v>1420960</v>
      </c>
      <c r="V7" s="85">
        <f>R7/D7</f>
        <v>3.1860923076923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1105000</v>
      </c>
      <c r="E10" s="41">
        <f>SUM(E6:E8)</f>
        <v>0</v>
      </c>
      <c r="F10" s="41">
        <f>SUM(F6:F8)</f>
        <v>0</v>
      </c>
      <c r="G10" s="41">
        <f>SUM(G6:G8)</f>
        <v>1766</v>
      </c>
      <c r="H10" s="41">
        <f>SUM(H6:H8)</f>
        <v>719</v>
      </c>
      <c r="I10" s="41">
        <f>SUM(I6:I8)</f>
        <v>11</v>
      </c>
      <c r="J10" s="41">
        <f>SUM(J6:J8)</f>
        <v>730</v>
      </c>
      <c r="K10" s="42">
        <f>IFERROR(J10/G10,"-")</f>
        <v>0.41336353340883</v>
      </c>
      <c r="L10" s="78">
        <f>SUM(L6:L8)</f>
        <v>89</v>
      </c>
      <c r="M10" s="78">
        <f>SUM(M6:M8)</f>
        <v>124</v>
      </c>
      <c r="N10" s="42">
        <f>IFERROR(L10/J10,"-")</f>
        <v>0.12191780821918</v>
      </c>
      <c r="O10" s="43">
        <f>IFERROR(D10/J10,"-")</f>
        <v>1513.698630137</v>
      </c>
      <c r="P10" s="44">
        <f>SUM(P6:P8)</f>
        <v>40</v>
      </c>
      <c r="Q10" s="42">
        <f>IFERROR(P10/J10,"-")</f>
        <v>0.054794520547945</v>
      </c>
      <c r="R10" s="45">
        <f>SUM(R6:R8)</f>
        <v>3304960</v>
      </c>
      <c r="S10" s="45">
        <f>IFERROR(R10/J10,"-")</f>
        <v>4527.3424657534</v>
      </c>
      <c r="T10" s="45">
        <f>IFERROR(R10/P10,"-")</f>
        <v>82624</v>
      </c>
      <c r="U10" s="46">
        <f>SUM(U6:U8)</f>
        <v>2199960</v>
      </c>
      <c r="V10" s="47">
        <f>IFERROR(R10/D10,"-")</f>
        <v>2.9909140271493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0.18181818181818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55000</v>
      </c>
      <c r="K6" s="81">
        <v>0</v>
      </c>
      <c r="L6" s="81">
        <v>0</v>
      </c>
      <c r="M6" s="81">
        <v>15</v>
      </c>
      <c r="N6" s="91">
        <v>2</v>
      </c>
      <c r="O6" s="92">
        <v>0</v>
      </c>
      <c r="P6" s="93">
        <f>N6+O6</f>
        <v>2</v>
      </c>
      <c r="Q6" s="82">
        <f>IFERROR(P6/M6,"-")</f>
        <v>0.13333333333333</v>
      </c>
      <c r="R6" s="81">
        <v>0</v>
      </c>
      <c r="S6" s="81">
        <v>1</v>
      </c>
      <c r="T6" s="82">
        <f>IFERROR(S6/(O6+P6),"-")</f>
        <v>0.5</v>
      </c>
      <c r="U6" s="182">
        <f>IFERROR(J6/SUM(P6:P7),"-")</f>
        <v>27500</v>
      </c>
      <c r="V6" s="84">
        <v>1</v>
      </c>
      <c r="W6" s="82">
        <f>IF(P6=0,"-",V6/P6)</f>
        <v>0.5</v>
      </c>
      <c r="X6" s="186">
        <v>10000</v>
      </c>
      <c r="Y6" s="187">
        <f>IFERROR(X6/P6,"-")</f>
        <v>5000</v>
      </c>
      <c r="Z6" s="187">
        <f>IFERROR(X6/V6,"-")</f>
        <v>10000</v>
      </c>
      <c r="AA6" s="188">
        <f>SUM(X6:X7)-SUM(J6:J7)</f>
        <v>-45000</v>
      </c>
      <c r="AB6" s="85">
        <f>SUM(X6:X7)/SUM(J6:J7)</f>
        <v>0.18181818181818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0.5</v>
      </c>
      <c r="BP6" s="121">
        <v>1</v>
      </c>
      <c r="BQ6" s="122">
        <f>IFERROR(BP6/BN6,"-")</f>
        <v>1</v>
      </c>
      <c r="BR6" s="123">
        <v>10000</v>
      </c>
      <c r="BS6" s="124">
        <f>IFERROR(BR6/BN6,"-")</f>
        <v>10000</v>
      </c>
      <c r="BT6" s="125"/>
      <c r="BU6" s="125">
        <v>1</v>
      </c>
      <c r="BV6" s="125"/>
      <c r="BW6" s="126">
        <v>1</v>
      </c>
      <c r="BX6" s="127">
        <f>IF(P6=0,"",IF(BW6=0,"",(BW6/P6)))</f>
        <v>0.5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10000</v>
      </c>
      <c r="CQ6" s="141">
        <v>10000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0</v>
      </c>
      <c r="L7" s="81">
        <v>0</v>
      </c>
      <c r="M7" s="81">
        <v>0</v>
      </c>
      <c r="N7" s="91">
        <v>0</v>
      </c>
      <c r="O7" s="92">
        <v>0</v>
      </c>
      <c r="P7" s="93">
        <f>N7+O7</f>
        <v>0</v>
      </c>
      <c r="Q7" s="82" t="str">
        <f>IFERROR(P7/M7,"-")</f>
        <v>-</v>
      </c>
      <c r="R7" s="81">
        <v>0</v>
      </c>
      <c r="S7" s="81">
        <v>0</v>
      </c>
      <c r="T7" s="82" t="str">
        <f>IFERROR(S7/(O7+P7),"-")</f>
        <v>-</v>
      </c>
      <c r="U7" s="182"/>
      <c r="V7" s="84">
        <v>0</v>
      </c>
      <c r="W7" s="82" t="str">
        <f>IF(P7=0,"-",V7/P7)</f>
        <v>-</v>
      </c>
      <c r="X7" s="186">
        <v>0</v>
      </c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7.0666666666667</v>
      </c>
      <c r="B8" s="203" t="s">
        <v>70</v>
      </c>
      <c r="C8" s="203" t="s">
        <v>71</v>
      </c>
      <c r="D8" s="203" t="s">
        <v>72</v>
      </c>
      <c r="E8" s="203"/>
      <c r="F8" s="203" t="s">
        <v>64</v>
      </c>
      <c r="G8" s="203" t="s">
        <v>73</v>
      </c>
      <c r="H8" s="90" t="s">
        <v>74</v>
      </c>
      <c r="I8" s="90" t="s">
        <v>75</v>
      </c>
      <c r="J8" s="188">
        <v>75000</v>
      </c>
      <c r="K8" s="81">
        <v>0</v>
      </c>
      <c r="L8" s="81">
        <v>0</v>
      </c>
      <c r="M8" s="81">
        <v>134</v>
      </c>
      <c r="N8" s="91">
        <v>8</v>
      </c>
      <c r="O8" s="92">
        <v>0</v>
      </c>
      <c r="P8" s="93">
        <f>N8+O8</f>
        <v>8</v>
      </c>
      <c r="Q8" s="82">
        <f>IFERROR(P8/M8,"-")</f>
        <v>0.059701492537313</v>
      </c>
      <c r="R8" s="81">
        <v>0</v>
      </c>
      <c r="S8" s="81">
        <v>2</v>
      </c>
      <c r="T8" s="82">
        <f>IFERROR(S8/(O8+P8),"-")</f>
        <v>0.25</v>
      </c>
      <c r="U8" s="182">
        <f>IFERROR(J8/SUM(P8:P9),"-")</f>
        <v>2777.7777777778</v>
      </c>
      <c r="V8" s="84">
        <v>2</v>
      </c>
      <c r="W8" s="82">
        <f>IF(P8=0,"-",V8/P8)</f>
        <v>0.25</v>
      </c>
      <c r="X8" s="186">
        <v>17000</v>
      </c>
      <c r="Y8" s="187">
        <f>IFERROR(X8/P8,"-")</f>
        <v>2125</v>
      </c>
      <c r="Z8" s="187">
        <f>IFERROR(X8/V8,"-")</f>
        <v>8500</v>
      </c>
      <c r="AA8" s="188">
        <f>SUM(X8:X9)-SUM(J8:J9)</f>
        <v>455000</v>
      </c>
      <c r="AB8" s="85">
        <f>SUM(X8:X9)/SUM(J8:J9)</f>
        <v>7.0666666666667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0.125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0.125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5</v>
      </c>
      <c r="BF8" s="113">
        <f>IF(P8=0,"",IF(BE8=0,"",(BE8/P8)))</f>
        <v>0.625</v>
      </c>
      <c r="BG8" s="112">
        <v>2</v>
      </c>
      <c r="BH8" s="114">
        <f>IFERROR(BG8/BE8,"-")</f>
        <v>0.4</v>
      </c>
      <c r="BI8" s="115">
        <v>17000</v>
      </c>
      <c r="BJ8" s="116">
        <f>IFERROR(BI8/BE8,"-")</f>
        <v>3400</v>
      </c>
      <c r="BK8" s="117">
        <v>1</v>
      </c>
      <c r="BL8" s="117"/>
      <c r="BM8" s="117">
        <v>1</v>
      </c>
      <c r="BN8" s="119">
        <v>1</v>
      </c>
      <c r="BO8" s="120">
        <f>IF(P8=0,"",IF(BN8=0,"",(BN8/P8)))</f>
        <v>0.125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17000</v>
      </c>
      <c r="CQ8" s="141">
        <v>12000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0</v>
      </c>
      <c r="L9" s="81">
        <v>0</v>
      </c>
      <c r="M9" s="81">
        <v>19</v>
      </c>
      <c r="N9" s="91">
        <v>19</v>
      </c>
      <c r="O9" s="92">
        <v>0</v>
      </c>
      <c r="P9" s="93">
        <f>N9+O9</f>
        <v>19</v>
      </c>
      <c r="Q9" s="82">
        <f>IFERROR(P9/M9,"-")</f>
        <v>1</v>
      </c>
      <c r="R9" s="81">
        <v>1</v>
      </c>
      <c r="S9" s="81">
        <v>1</v>
      </c>
      <c r="T9" s="82">
        <f>IFERROR(S9/(O9+P9),"-")</f>
        <v>0.052631578947368</v>
      </c>
      <c r="U9" s="182"/>
      <c r="V9" s="84">
        <v>2</v>
      </c>
      <c r="W9" s="82">
        <f>IF(P9=0,"-",V9/P9)</f>
        <v>0.10526315789474</v>
      </c>
      <c r="X9" s="186">
        <v>513000</v>
      </c>
      <c r="Y9" s="187">
        <f>IFERROR(X9/P9,"-")</f>
        <v>27000</v>
      </c>
      <c r="Z9" s="187">
        <f>IFERROR(X9/V9,"-")</f>
        <v>256500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2</v>
      </c>
      <c r="AN9" s="101">
        <f>IF(P9=0,"",IF(AM9=0,"",(AM9/P9)))</f>
        <v>0.10526315789474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3</v>
      </c>
      <c r="AW9" s="107">
        <f>IF(P9=0,"",IF(AV9=0,"",(AV9/P9)))</f>
        <v>0.15789473684211</v>
      </c>
      <c r="AX9" s="106">
        <v>1</v>
      </c>
      <c r="AY9" s="108">
        <f>IFERROR(AX9/AV9,"-")</f>
        <v>0.33333333333333</v>
      </c>
      <c r="AZ9" s="109">
        <v>1000</v>
      </c>
      <c r="BA9" s="110">
        <f>IFERROR(AZ9/AV9,"-")</f>
        <v>333.33333333333</v>
      </c>
      <c r="BB9" s="111">
        <v>1</v>
      </c>
      <c r="BC9" s="111"/>
      <c r="BD9" s="111"/>
      <c r="BE9" s="112">
        <v>2</v>
      </c>
      <c r="BF9" s="113">
        <f>IF(P9=0,"",IF(BE9=0,"",(BE9/P9)))</f>
        <v>0.10526315789474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8</v>
      </c>
      <c r="BO9" s="120">
        <f>IF(P9=0,"",IF(BN9=0,"",(BN9/P9)))</f>
        <v>0.42105263157895</v>
      </c>
      <c r="BP9" s="121">
        <v>3</v>
      </c>
      <c r="BQ9" s="122">
        <f>IFERROR(BP9/BN9,"-")</f>
        <v>0.375</v>
      </c>
      <c r="BR9" s="123">
        <v>614000</v>
      </c>
      <c r="BS9" s="124">
        <f>IFERROR(BR9/BN9,"-")</f>
        <v>76750</v>
      </c>
      <c r="BT9" s="125">
        <v>1</v>
      </c>
      <c r="BU9" s="125"/>
      <c r="BV9" s="125">
        <v>2</v>
      </c>
      <c r="BW9" s="126">
        <v>3</v>
      </c>
      <c r="BX9" s="127">
        <f>IF(P9=0,"",IF(BW9=0,"",(BW9/P9)))</f>
        <v>0.15789473684211</v>
      </c>
      <c r="BY9" s="128">
        <v>1</v>
      </c>
      <c r="BZ9" s="129">
        <f>IFERROR(BY9/BW9,"-")</f>
        <v>0.33333333333333</v>
      </c>
      <c r="CA9" s="130">
        <v>19000</v>
      </c>
      <c r="CB9" s="131">
        <f>IFERROR(CA9/BW9,"-")</f>
        <v>6333.3333333333</v>
      </c>
      <c r="CC9" s="132"/>
      <c r="CD9" s="132"/>
      <c r="CE9" s="132">
        <v>1</v>
      </c>
      <c r="CF9" s="133">
        <v>1</v>
      </c>
      <c r="CG9" s="134">
        <f>IF(P9=0,"",IF(CF9=0,"",(CF9/P9)))</f>
        <v>0.052631578947368</v>
      </c>
      <c r="CH9" s="135">
        <v>1</v>
      </c>
      <c r="CI9" s="136">
        <f>IFERROR(CH9/CF9,"-")</f>
        <v>1</v>
      </c>
      <c r="CJ9" s="137">
        <v>26000</v>
      </c>
      <c r="CK9" s="138">
        <f>IFERROR(CJ9/CF9,"-")</f>
        <v>26000</v>
      </c>
      <c r="CL9" s="139"/>
      <c r="CM9" s="139"/>
      <c r="CN9" s="139">
        <v>1</v>
      </c>
      <c r="CO9" s="140">
        <v>2</v>
      </c>
      <c r="CP9" s="141">
        <v>513000</v>
      </c>
      <c r="CQ9" s="141">
        <v>510000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3.3066666666667</v>
      </c>
      <c r="B10" s="203" t="s">
        <v>77</v>
      </c>
      <c r="C10" s="203" t="s">
        <v>62</v>
      </c>
      <c r="D10" s="203" t="s">
        <v>78</v>
      </c>
      <c r="E10" s="203"/>
      <c r="F10" s="203" t="s">
        <v>64</v>
      </c>
      <c r="G10" s="203" t="s">
        <v>79</v>
      </c>
      <c r="H10" s="90" t="s">
        <v>80</v>
      </c>
      <c r="I10" s="90" t="s">
        <v>81</v>
      </c>
      <c r="J10" s="188">
        <v>75000</v>
      </c>
      <c r="K10" s="81">
        <v>0</v>
      </c>
      <c r="L10" s="81">
        <v>0</v>
      </c>
      <c r="M10" s="81">
        <v>49</v>
      </c>
      <c r="N10" s="91">
        <v>5</v>
      </c>
      <c r="O10" s="92">
        <v>0</v>
      </c>
      <c r="P10" s="93">
        <f>N10+O10</f>
        <v>5</v>
      </c>
      <c r="Q10" s="82">
        <f>IFERROR(P10/M10,"-")</f>
        <v>0.10204081632653</v>
      </c>
      <c r="R10" s="81">
        <v>0</v>
      </c>
      <c r="S10" s="81">
        <v>2</v>
      </c>
      <c r="T10" s="82">
        <f>IFERROR(S10/(O10+P10),"-")</f>
        <v>0.4</v>
      </c>
      <c r="U10" s="182">
        <f>IFERROR(J10/SUM(P10:P11),"-")</f>
        <v>5357.1428571429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173000</v>
      </c>
      <c r="AB10" s="85">
        <f>SUM(X10:X11)/SUM(J10:J11)</f>
        <v>3.3066666666667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0.2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3</v>
      </c>
      <c r="BF10" s="113">
        <f>IF(P10=0,"",IF(BE10=0,"",(BE10/P10)))</f>
        <v>0.6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>
        <v>1</v>
      </c>
      <c r="BX10" s="127">
        <f>IF(P10=0,"",IF(BW10=0,"",(BW10/P10)))</f>
        <v>0.2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82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0</v>
      </c>
      <c r="L11" s="81">
        <v>0</v>
      </c>
      <c r="M11" s="81">
        <v>10</v>
      </c>
      <c r="N11" s="91">
        <v>9</v>
      </c>
      <c r="O11" s="92">
        <v>0</v>
      </c>
      <c r="P11" s="93">
        <f>N11+O11</f>
        <v>9</v>
      </c>
      <c r="Q11" s="82">
        <f>IFERROR(P11/M11,"-")</f>
        <v>0.9</v>
      </c>
      <c r="R11" s="81">
        <v>0</v>
      </c>
      <c r="S11" s="81">
        <v>3</v>
      </c>
      <c r="T11" s="82">
        <f>IFERROR(S11/(O11+P11),"-")</f>
        <v>0.33333333333333</v>
      </c>
      <c r="U11" s="182"/>
      <c r="V11" s="84">
        <v>2</v>
      </c>
      <c r="W11" s="82">
        <f>IF(P11=0,"-",V11/P11)</f>
        <v>0.22222222222222</v>
      </c>
      <c r="X11" s="186">
        <v>248000</v>
      </c>
      <c r="Y11" s="187">
        <f>IFERROR(X11/P11,"-")</f>
        <v>27555.555555556</v>
      </c>
      <c r="Z11" s="187">
        <f>IFERROR(X11/V11,"-")</f>
        <v>124000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0.11111111111111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3</v>
      </c>
      <c r="BF11" s="113">
        <f>IF(P11=0,"",IF(BE11=0,"",(BE11/P11)))</f>
        <v>0.33333333333333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4</v>
      </c>
      <c r="BO11" s="120">
        <f>IF(P11=0,"",IF(BN11=0,"",(BN11/P11)))</f>
        <v>0.44444444444444</v>
      </c>
      <c r="BP11" s="121">
        <v>2</v>
      </c>
      <c r="BQ11" s="122">
        <f>IFERROR(BP11/BN11,"-")</f>
        <v>0.5</v>
      </c>
      <c r="BR11" s="123">
        <v>248000</v>
      </c>
      <c r="BS11" s="124">
        <f>IFERROR(BR11/BN11,"-")</f>
        <v>62000</v>
      </c>
      <c r="BT11" s="125"/>
      <c r="BU11" s="125"/>
      <c r="BV11" s="125">
        <v>2</v>
      </c>
      <c r="BW11" s="126">
        <v>1</v>
      </c>
      <c r="BX11" s="127">
        <f>IF(P11=0,"",IF(BW11=0,"",(BW11/P11)))</f>
        <v>0.11111111111111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248000</v>
      </c>
      <c r="CQ11" s="141">
        <v>173000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2.344</v>
      </c>
      <c r="B12" s="203" t="s">
        <v>83</v>
      </c>
      <c r="C12" s="203" t="s">
        <v>84</v>
      </c>
      <c r="D12" s="203" t="s">
        <v>78</v>
      </c>
      <c r="E12" s="203"/>
      <c r="F12" s="203" t="s">
        <v>64</v>
      </c>
      <c r="G12" s="203" t="s">
        <v>85</v>
      </c>
      <c r="H12" s="90" t="s">
        <v>86</v>
      </c>
      <c r="I12" s="90" t="s">
        <v>87</v>
      </c>
      <c r="J12" s="188">
        <v>125000</v>
      </c>
      <c r="K12" s="81">
        <v>0</v>
      </c>
      <c r="L12" s="81">
        <v>0</v>
      </c>
      <c r="M12" s="81">
        <v>49</v>
      </c>
      <c r="N12" s="91">
        <v>10</v>
      </c>
      <c r="O12" s="92">
        <v>0</v>
      </c>
      <c r="P12" s="93">
        <f>N12+O12</f>
        <v>10</v>
      </c>
      <c r="Q12" s="82">
        <f>IFERROR(P12/M12,"-")</f>
        <v>0.20408163265306</v>
      </c>
      <c r="R12" s="81">
        <v>1</v>
      </c>
      <c r="S12" s="81">
        <v>1</v>
      </c>
      <c r="T12" s="82">
        <f>IFERROR(S12/(O12+P12),"-")</f>
        <v>0.1</v>
      </c>
      <c r="U12" s="182">
        <f>IFERROR(J12/SUM(P12:P13),"-")</f>
        <v>5000</v>
      </c>
      <c r="V12" s="84">
        <v>4</v>
      </c>
      <c r="W12" s="82">
        <f>IF(P12=0,"-",V12/P12)</f>
        <v>0.4</v>
      </c>
      <c r="X12" s="186">
        <v>204000</v>
      </c>
      <c r="Y12" s="187">
        <f>IFERROR(X12/P12,"-")</f>
        <v>20400</v>
      </c>
      <c r="Z12" s="187">
        <f>IFERROR(X12/V12,"-")</f>
        <v>51000</v>
      </c>
      <c r="AA12" s="188">
        <f>SUM(X12:X13)-SUM(J12:J13)</f>
        <v>168000</v>
      </c>
      <c r="AB12" s="85">
        <f>SUM(X12:X13)/SUM(J12:J13)</f>
        <v>2.344</v>
      </c>
      <c r="AC12" s="79"/>
      <c r="AD12" s="94">
        <v>1</v>
      </c>
      <c r="AE12" s="95">
        <f>IF(P12=0,"",IF(AD12=0,"",(AD12/P12)))</f>
        <v>0.1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3</v>
      </c>
      <c r="BF12" s="113">
        <f>IF(P12=0,"",IF(BE12=0,"",(BE12/P12)))</f>
        <v>0.3</v>
      </c>
      <c r="BG12" s="112">
        <v>2</v>
      </c>
      <c r="BH12" s="114">
        <f>IFERROR(BG12/BE12,"-")</f>
        <v>0.66666666666667</v>
      </c>
      <c r="BI12" s="115">
        <v>6000</v>
      </c>
      <c r="BJ12" s="116">
        <f>IFERROR(BI12/BE12,"-")</f>
        <v>2000</v>
      </c>
      <c r="BK12" s="117">
        <v>2</v>
      </c>
      <c r="BL12" s="117"/>
      <c r="BM12" s="117"/>
      <c r="BN12" s="119">
        <v>1</v>
      </c>
      <c r="BO12" s="120">
        <f>IF(P12=0,"",IF(BN12=0,"",(BN12/P12)))</f>
        <v>0.1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4</v>
      </c>
      <c r="BX12" s="127">
        <f>IF(P12=0,"",IF(BW12=0,"",(BW12/P12)))</f>
        <v>0.4</v>
      </c>
      <c r="BY12" s="128">
        <v>2</v>
      </c>
      <c r="BZ12" s="129">
        <f>IFERROR(BY12/BW12,"-")</f>
        <v>0.5</v>
      </c>
      <c r="CA12" s="130">
        <v>169000</v>
      </c>
      <c r="CB12" s="131">
        <f>IFERROR(CA12/BW12,"-")</f>
        <v>42250</v>
      </c>
      <c r="CC12" s="132"/>
      <c r="CD12" s="132"/>
      <c r="CE12" s="132">
        <v>2</v>
      </c>
      <c r="CF12" s="133">
        <v>1</v>
      </c>
      <c r="CG12" s="134">
        <f>IF(P12=0,"",IF(CF12=0,"",(CF12/P12)))</f>
        <v>0.1</v>
      </c>
      <c r="CH12" s="135">
        <v>1</v>
      </c>
      <c r="CI12" s="136">
        <f>IFERROR(CH12/CF12,"-")</f>
        <v>1</v>
      </c>
      <c r="CJ12" s="137">
        <v>40000</v>
      </c>
      <c r="CK12" s="138">
        <f>IFERROR(CJ12/CF12,"-")</f>
        <v>40000</v>
      </c>
      <c r="CL12" s="139"/>
      <c r="CM12" s="139"/>
      <c r="CN12" s="139">
        <v>1</v>
      </c>
      <c r="CO12" s="140">
        <v>4</v>
      </c>
      <c r="CP12" s="141">
        <v>204000</v>
      </c>
      <c r="CQ12" s="141">
        <v>158000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88</v>
      </c>
      <c r="C13" s="203"/>
      <c r="D13" s="203"/>
      <c r="E13" s="203"/>
      <c r="F13" s="203" t="s">
        <v>69</v>
      </c>
      <c r="G13" s="203"/>
      <c r="H13" s="90"/>
      <c r="I13" s="90"/>
      <c r="J13" s="188"/>
      <c r="K13" s="81">
        <v>0</v>
      </c>
      <c r="L13" s="81">
        <v>0</v>
      </c>
      <c r="M13" s="81">
        <v>14</v>
      </c>
      <c r="N13" s="91">
        <v>15</v>
      </c>
      <c r="O13" s="92">
        <v>0</v>
      </c>
      <c r="P13" s="93">
        <f>N13+O13</f>
        <v>15</v>
      </c>
      <c r="Q13" s="82">
        <f>IFERROR(P13/M13,"-")</f>
        <v>1.0714285714286</v>
      </c>
      <c r="R13" s="81">
        <v>0</v>
      </c>
      <c r="S13" s="81">
        <v>5</v>
      </c>
      <c r="T13" s="82">
        <f>IFERROR(S13/(O13+P13),"-")</f>
        <v>0.33333333333333</v>
      </c>
      <c r="U13" s="182"/>
      <c r="V13" s="84">
        <v>1</v>
      </c>
      <c r="W13" s="82">
        <f>IF(P13=0,"-",V13/P13)</f>
        <v>0.066666666666667</v>
      </c>
      <c r="X13" s="186">
        <v>89000</v>
      </c>
      <c r="Y13" s="187">
        <f>IFERROR(X13/P13,"-")</f>
        <v>5933.3333333333</v>
      </c>
      <c r="Z13" s="187">
        <f>IFERROR(X13/V13,"-")</f>
        <v>89000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0.066666666666667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5</v>
      </c>
      <c r="BO13" s="120">
        <f>IF(P13=0,"",IF(BN13=0,"",(BN13/P13)))</f>
        <v>0.33333333333333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9</v>
      </c>
      <c r="BX13" s="127">
        <f>IF(P13=0,"",IF(BW13=0,"",(BW13/P13)))</f>
        <v>0.6</v>
      </c>
      <c r="BY13" s="128">
        <v>4</v>
      </c>
      <c r="BZ13" s="129">
        <f>IFERROR(BY13/BW13,"-")</f>
        <v>0.44444444444444</v>
      </c>
      <c r="CA13" s="130">
        <v>129000</v>
      </c>
      <c r="CB13" s="131">
        <f>IFERROR(CA13/BW13,"-")</f>
        <v>14333.333333333</v>
      </c>
      <c r="CC13" s="132"/>
      <c r="CD13" s="132">
        <v>1</v>
      </c>
      <c r="CE13" s="132">
        <v>3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89000</v>
      </c>
      <c r="CQ13" s="141">
        <v>63000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1.7466666666667</v>
      </c>
      <c r="B14" s="203" t="s">
        <v>89</v>
      </c>
      <c r="C14" s="203" t="s">
        <v>71</v>
      </c>
      <c r="D14" s="203" t="s">
        <v>72</v>
      </c>
      <c r="E14" s="203"/>
      <c r="F14" s="203" t="s">
        <v>64</v>
      </c>
      <c r="G14" s="203" t="s">
        <v>90</v>
      </c>
      <c r="H14" s="90" t="s">
        <v>74</v>
      </c>
      <c r="I14" s="90" t="s">
        <v>91</v>
      </c>
      <c r="J14" s="188">
        <v>75000</v>
      </c>
      <c r="K14" s="81">
        <v>0</v>
      </c>
      <c r="L14" s="81">
        <v>0</v>
      </c>
      <c r="M14" s="81">
        <v>199</v>
      </c>
      <c r="N14" s="91">
        <v>34</v>
      </c>
      <c r="O14" s="92">
        <v>0</v>
      </c>
      <c r="P14" s="93">
        <f>N14+O14</f>
        <v>34</v>
      </c>
      <c r="Q14" s="82">
        <f>IFERROR(P14/M14,"-")</f>
        <v>0.17085427135678</v>
      </c>
      <c r="R14" s="81">
        <v>3</v>
      </c>
      <c r="S14" s="81">
        <v>8</v>
      </c>
      <c r="T14" s="82">
        <f>IFERROR(S14/(O14+P14),"-")</f>
        <v>0.23529411764706</v>
      </c>
      <c r="U14" s="182">
        <f>IFERROR(J14/SUM(P14:P15),"-")</f>
        <v>1229.5081967213</v>
      </c>
      <c r="V14" s="84">
        <v>4</v>
      </c>
      <c r="W14" s="82">
        <f>IF(P14=0,"-",V14/P14)</f>
        <v>0.11764705882353</v>
      </c>
      <c r="X14" s="186">
        <v>106000</v>
      </c>
      <c r="Y14" s="187">
        <f>IFERROR(X14/P14,"-")</f>
        <v>3117.6470588235</v>
      </c>
      <c r="Z14" s="187">
        <f>IFERROR(X14/V14,"-")</f>
        <v>26500</v>
      </c>
      <c r="AA14" s="188">
        <f>SUM(X14:X15)-SUM(J14:J15)</f>
        <v>56000</v>
      </c>
      <c r="AB14" s="85">
        <f>SUM(X14:X15)/SUM(J14:J15)</f>
        <v>1.7466666666667</v>
      </c>
      <c r="AC14" s="79"/>
      <c r="AD14" s="94">
        <v>1</v>
      </c>
      <c r="AE14" s="95">
        <f>IF(P14=0,"",IF(AD14=0,"",(AD14/P14)))</f>
        <v>0.029411764705882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>
        <v>1</v>
      </c>
      <c r="AN14" s="101">
        <f>IF(P14=0,"",IF(AM14=0,"",(AM14/P14)))</f>
        <v>0.029411764705882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3</v>
      </c>
      <c r="AW14" s="107">
        <f>IF(P14=0,"",IF(AV14=0,"",(AV14/P14)))</f>
        <v>0.088235294117647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11</v>
      </c>
      <c r="BF14" s="113">
        <f>IF(P14=0,"",IF(BE14=0,"",(BE14/P14)))</f>
        <v>0.32352941176471</v>
      </c>
      <c r="BG14" s="112">
        <v>3</v>
      </c>
      <c r="BH14" s="114">
        <f>IFERROR(BG14/BE14,"-")</f>
        <v>0.27272727272727</v>
      </c>
      <c r="BI14" s="115">
        <v>70000</v>
      </c>
      <c r="BJ14" s="116">
        <f>IFERROR(BI14/BE14,"-")</f>
        <v>6363.6363636364</v>
      </c>
      <c r="BK14" s="117">
        <v>2</v>
      </c>
      <c r="BL14" s="117"/>
      <c r="BM14" s="117">
        <v>1</v>
      </c>
      <c r="BN14" s="119">
        <v>11</v>
      </c>
      <c r="BO14" s="120">
        <f>IF(P14=0,"",IF(BN14=0,"",(BN14/P14)))</f>
        <v>0.32352941176471</v>
      </c>
      <c r="BP14" s="121">
        <v>4</v>
      </c>
      <c r="BQ14" s="122">
        <f>IFERROR(BP14/BN14,"-")</f>
        <v>0.36363636363636</v>
      </c>
      <c r="BR14" s="123">
        <v>174000</v>
      </c>
      <c r="BS14" s="124">
        <f>IFERROR(BR14/BN14,"-")</f>
        <v>15818.181818182</v>
      </c>
      <c r="BT14" s="125"/>
      <c r="BU14" s="125">
        <v>2</v>
      </c>
      <c r="BV14" s="125">
        <v>2</v>
      </c>
      <c r="BW14" s="126">
        <v>6</v>
      </c>
      <c r="BX14" s="127">
        <f>IF(P14=0,"",IF(BW14=0,"",(BW14/P14)))</f>
        <v>0.17647058823529</v>
      </c>
      <c r="BY14" s="128">
        <v>1</v>
      </c>
      <c r="BZ14" s="129">
        <f>IFERROR(BY14/BW14,"-")</f>
        <v>0.16666666666667</v>
      </c>
      <c r="CA14" s="130">
        <v>15000</v>
      </c>
      <c r="CB14" s="131">
        <f>IFERROR(CA14/BW14,"-")</f>
        <v>2500</v>
      </c>
      <c r="CC14" s="132"/>
      <c r="CD14" s="132"/>
      <c r="CE14" s="132">
        <v>1</v>
      </c>
      <c r="CF14" s="133">
        <v>1</v>
      </c>
      <c r="CG14" s="134">
        <f>IF(P14=0,"",IF(CF14=0,"",(CF14/P14)))</f>
        <v>0.029411764705882</v>
      </c>
      <c r="CH14" s="135">
        <v>1</v>
      </c>
      <c r="CI14" s="136">
        <f>IFERROR(CH14/CF14,"-")</f>
        <v>1</v>
      </c>
      <c r="CJ14" s="137">
        <v>202000</v>
      </c>
      <c r="CK14" s="138">
        <f>IFERROR(CJ14/CF14,"-")</f>
        <v>202000</v>
      </c>
      <c r="CL14" s="139"/>
      <c r="CM14" s="139"/>
      <c r="CN14" s="139">
        <v>1</v>
      </c>
      <c r="CO14" s="140">
        <v>4</v>
      </c>
      <c r="CP14" s="141">
        <v>106000</v>
      </c>
      <c r="CQ14" s="141">
        <v>202000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/>
      <c r="B15" s="203" t="s">
        <v>92</v>
      </c>
      <c r="C15" s="203"/>
      <c r="D15" s="203"/>
      <c r="E15" s="203"/>
      <c r="F15" s="203" t="s">
        <v>69</v>
      </c>
      <c r="G15" s="203"/>
      <c r="H15" s="90"/>
      <c r="I15" s="90"/>
      <c r="J15" s="188"/>
      <c r="K15" s="81">
        <v>0</v>
      </c>
      <c r="L15" s="81">
        <v>0</v>
      </c>
      <c r="M15" s="81">
        <v>48</v>
      </c>
      <c r="N15" s="91">
        <v>27</v>
      </c>
      <c r="O15" s="92">
        <v>0</v>
      </c>
      <c r="P15" s="93">
        <f>N15+O15</f>
        <v>27</v>
      </c>
      <c r="Q15" s="82">
        <f>IFERROR(P15/M15,"-")</f>
        <v>0.5625</v>
      </c>
      <c r="R15" s="81">
        <v>2</v>
      </c>
      <c r="S15" s="81">
        <v>4</v>
      </c>
      <c r="T15" s="82">
        <f>IFERROR(S15/(O15+P15),"-")</f>
        <v>0.14814814814815</v>
      </c>
      <c r="U15" s="182"/>
      <c r="V15" s="84">
        <v>4</v>
      </c>
      <c r="W15" s="82">
        <f>IF(P15=0,"-",V15/P15)</f>
        <v>0.14814814814815</v>
      </c>
      <c r="X15" s="186">
        <v>25000</v>
      </c>
      <c r="Y15" s="187">
        <f>IFERROR(X15/P15,"-")</f>
        <v>925.92592592593</v>
      </c>
      <c r="Z15" s="187">
        <f>IFERROR(X15/V15,"-")</f>
        <v>6250</v>
      </c>
      <c r="AA15" s="188"/>
      <c r="AB15" s="85"/>
      <c r="AC15" s="79"/>
      <c r="AD15" s="94">
        <v>1</v>
      </c>
      <c r="AE15" s="95">
        <f>IF(P15=0,"",IF(AD15=0,"",(AD15/P15)))</f>
        <v>0.037037037037037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>
        <v>1</v>
      </c>
      <c r="AN15" s="101">
        <f>IF(P15=0,"",IF(AM15=0,"",(AM15/P15)))</f>
        <v>0.037037037037037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4</v>
      </c>
      <c r="AW15" s="107">
        <f>IF(P15=0,"",IF(AV15=0,"",(AV15/P15)))</f>
        <v>0.14814814814815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6</v>
      </c>
      <c r="BF15" s="113">
        <f>IF(P15=0,"",IF(BE15=0,"",(BE15/P15)))</f>
        <v>0.22222222222222</v>
      </c>
      <c r="BG15" s="112">
        <v>1</v>
      </c>
      <c r="BH15" s="114">
        <f>IFERROR(BG15/BE15,"-")</f>
        <v>0.16666666666667</v>
      </c>
      <c r="BI15" s="115">
        <v>6000</v>
      </c>
      <c r="BJ15" s="116">
        <f>IFERROR(BI15/BE15,"-")</f>
        <v>1000</v>
      </c>
      <c r="BK15" s="117"/>
      <c r="BL15" s="117">
        <v>1</v>
      </c>
      <c r="BM15" s="117"/>
      <c r="BN15" s="119">
        <v>11</v>
      </c>
      <c r="BO15" s="120">
        <f>IF(P15=0,"",IF(BN15=0,"",(BN15/P15)))</f>
        <v>0.40740740740741</v>
      </c>
      <c r="BP15" s="121">
        <v>3</v>
      </c>
      <c r="BQ15" s="122">
        <f>IFERROR(BP15/BN15,"-")</f>
        <v>0.27272727272727</v>
      </c>
      <c r="BR15" s="123">
        <v>19000</v>
      </c>
      <c r="BS15" s="124">
        <f>IFERROR(BR15/BN15,"-")</f>
        <v>1727.2727272727</v>
      </c>
      <c r="BT15" s="125">
        <v>1</v>
      </c>
      <c r="BU15" s="125">
        <v>2</v>
      </c>
      <c r="BV15" s="125"/>
      <c r="BW15" s="126">
        <v>3</v>
      </c>
      <c r="BX15" s="127">
        <f>IF(P15=0,"",IF(BW15=0,"",(BW15/P15)))</f>
        <v>0.11111111111111</v>
      </c>
      <c r="BY15" s="128">
        <v>1</v>
      </c>
      <c r="BZ15" s="129">
        <f>IFERROR(BY15/BW15,"-")</f>
        <v>0.33333333333333</v>
      </c>
      <c r="CA15" s="130">
        <v>60000</v>
      </c>
      <c r="CB15" s="131">
        <f>IFERROR(CA15/BW15,"-")</f>
        <v>20000</v>
      </c>
      <c r="CC15" s="132"/>
      <c r="CD15" s="132"/>
      <c r="CE15" s="132">
        <v>1</v>
      </c>
      <c r="CF15" s="133">
        <v>1</v>
      </c>
      <c r="CG15" s="134">
        <f>IF(P15=0,"",IF(CF15=0,"",(CF15/P15)))</f>
        <v>0.037037037037037</v>
      </c>
      <c r="CH15" s="135">
        <v>1</v>
      </c>
      <c r="CI15" s="136">
        <f>IFERROR(CH15/CF15,"-")</f>
        <v>1</v>
      </c>
      <c r="CJ15" s="137">
        <v>5000</v>
      </c>
      <c r="CK15" s="138">
        <f>IFERROR(CJ15/CF15,"-")</f>
        <v>5000</v>
      </c>
      <c r="CL15" s="139">
        <v>1</v>
      </c>
      <c r="CM15" s="139"/>
      <c r="CN15" s="139"/>
      <c r="CO15" s="140">
        <v>4</v>
      </c>
      <c r="CP15" s="141">
        <v>25000</v>
      </c>
      <c r="CQ15" s="141">
        <v>60000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0.44</v>
      </c>
      <c r="B16" s="203" t="s">
        <v>93</v>
      </c>
      <c r="C16" s="203" t="s">
        <v>71</v>
      </c>
      <c r="D16" s="203" t="s">
        <v>94</v>
      </c>
      <c r="E16" s="203"/>
      <c r="F16" s="203" t="s">
        <v>64</v>
      </c>
      <c r="G16" s="203" t="s">
        <v>95</v>
      </c>
      <c r="H16" s="90" t="s">
        <v>96</v>
      </c>
      <c r="I16" s="90" t="s">
        <v>97</v>
      </c>
      <c r="J16" s="188">
        <v>50000</v>
      </c>
      <c r="K16" s="81">
        <v>0</v>
      </c>
      <c r="L16" s="81">
        <v>0</v>
      </c>
      <c r="M16" s="81">
        <v>27</v>
      </c>
      <c r="N16" s="91">
        <v>4</v>
      </c>
      <c r="O16" s="92">
        <v>0</v>
      </c>
      <c r="P16" s="93">
        <f>N16+O16</f>
        <v>4</v>
      </c>
      <c r="Q16" s="82">
        <f>IFERROR(P16/M16,"-")</f>
        <v>0.14814814814815</v>
      </c>
      <c r="R16" s="81">
        <v>0</v>
      </c>
      <c r="S16" s="81">
        <v>3</v>
      </c>
      <c r="T16" s="82">
        <f>IFERROR(S16/(O16+P16),"-")</f>
        <v>0.75</v>
      </c>
      <c r="U16" s="182">
        <f>IFERROR(J16/SUM(P16:P17),"-")</f>
        <v>5555.5555555556</v>
      </c>
      <c r="V16" s="84">
        <v>0</v>
      </c>
      <c r="W16" s="82">
        <f>IF(P16=0,"-",V16/P16)</f>
        <v>0</v>
      </c>
      <c r="X16" s="186">
        <v>17000</v>
      </c>
      <c r="Y16" s="187">
        <f>IFERROR(X16/P16,"-")</f>
        <v>4250</v>
      </c>
      <c r="Z16" s="187" t="str">
        <f>IFERROR(X16/V16,"-")</f>
        <v>-</v>
      </c>
      <c r="AA16" s="188">
        <f>SUM(X16:X17)-SUM(J16:J17)</f>
        <v>-28000</v>
      </c>
      <c r="AB16" s="85">
        <f>SUM(X16:X17)/SUM(J16:J17)</f>
        <v>0.44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0.25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3</v>
      </c>
      <c r="BX16" s="127">
        <f>IF(P16=0,"",IF(BW16=0,"",(BW16/P16)))</f>
        <v>0.75</v>
      </c>
      <c r="BY16" s="128">
        <v>2</v>
      </c>
      <c r="BZ16" s="129">
        <f>IFERROR(BY16/BW16,"-")</f>
        <v>0.66666666666667</v>
      </c>
      <c r="CA16" s="130">
        <v>88000</v>
      </c>
      <c r="CB16" s="131">
        <f>IFERROR(CA16/BW16,"-")</f>
        <v>29333.333333333</v>
      </c>
      <c r="CC16" s="132">
        <v>1</v>
      </c>
      <c r="CD16" s="132"/>
      <c r="CE16" s="132">
        <v>1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17000</v>
      </c>
      <c r="CQ16" s="141">
        <v>85000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98</v>
      </c>
      <c r="C17" s="203"/>
      <c r="D17" s="203"/>
      <c r="E17" s="203"/>
      <c r="F17" s="203" t="s">
        <v>69</v>
      </c>
      <c r="G17" s="203"/>
      <c r="H17" s="90"/>
      <c r="I17" s="90"/>
      <c r="J17" s="188"/>
      <c r="K17" s="81">
        <v>0</v>
      </c>
      <c r="L17" s="81">
        <v>0</v>
      </c>
      <c r="M17" s="81">
        <v>13</v>
      </c>
      <c r="N17" s="91">
        <v>4</v>
      </c>
      <c r="O17" s="92">
        <v>1</v>
      </c>
      <c r="P17" s="93">
        <f>N17+O17</f>
        <v>5</v>
      </c>
      <c r="Q17" s="82">
        <f>IFERROR(P17/M17,"-")</f>
        <v>0.38461538461538</v>
      </c>
      <c r="R17" s="81">
        <v>1</v>
      </c>
      <c r="S17" s="81">
        <v>1</v>
      </c>
      <c r="T17" s="82">
        <f>IFERROR(S17/(O17+P17),"-")</f>
        <v>0.16666666666667</v>
      </c>
      <c r="U17" s="182"/>
      <c r="V17" s="84">
        <v>1</v>
      </c>
      <c r="W17" s="82">
        <f>IF(P17=0,"-",V17/P17)</f>
        <v>0.2</v>
      </c>
      <c r="X17" s="186">
        <v>5000</v>
      </c>
      <c r="Y17" s="187">
        <f>IFERROR(X17/P17,"-")</f>
        <v>1000</v>
      </c>
      <c r="Z17" s="187">
        <f>IFERROR(X17/V17,"-")</f>
        <v>5000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0.2</v>
      </c>
      <c r="BG17" s="112">
        <v>1</v>
      </c>
      <c r="BH17" s="114">
        <f>IFERROR(BG17/BE17,"-")</f>
        <v>1</v>
      </c>
      <c r="BI17" s="115">
        <v>8000</v>
      </c>
      <c r="BJ17" s="116">
        <f>IFERROR(BI17/BE17,"-")</f>
        <v>8000</v>
      </c>
      <c r="BK17" s="117"/>
      <c r="BL17" s="117">
        <v>1</v>
      </c>
      <c r="BM17" s="117"/>
      <c r="BN17" s="119">
        <v>1</v>
      </c>
      <c r="BO17" s="120">
        <f>IF(P17=0,"",IF(BN17=0,"",(BN17/P17)))</f>
        <v>0.2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1</v>
      </c>
      <c r="BX17" s="127">
        <f>IF(P17=0,"",IF(BW17=0,"",(BW17/P17)))</f>
        <v>0.2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2</v>
      </c>
      <c r="CG17" s="134">
        <f>IF(P17=0,"",IF(CF17=0,"",(CF17/P17)))</f>
        <v>0.4</v>
      </c>
      <c r="CH17" s="135">
        <v>1</v>
      </c>
      <c r="CI17" s="136">
        <f>IFERROR(CH17/CF17,"-")</f>
        <v>0.5</v>
      </c>
      <c r="CJ17" s="137">
        <v>5000</v>
      </c>
      <c r="CK17" s="138">
        <f>IFERROR(CJ17/CF17,"-")</f>
        <v>2500</v>
      </c>
      <c r="CL17" s="139">
        <v>1</v>
      </c>
      <c r="CM17" s="139"/>
      <c r="CN17" s="139"/>
      <c r="CO17" s="140">
        <v>1</v>
      </c>
      <c r="CP17" s="141">
        <v>5000</v>
      </c>
      <c r="CQ17" s="141">
        <v>8000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30"/>
      <c r="B18" s="87"/>
      <c r="C18" s="88"/>
      <c r="D18" s="88"/>
      <c r="E18" s="88"/>
      <c r="F18" s="89"/>
      <c r="G18" s="90"/>
      <c r="H18" s="90"/>
      <c r="I18" s="90"/>
      <c r="J18" s="192"/>
      <c r="K18" s="34"/>
      <c r="L18" s="34"/>
      <c r="M18" s="31"/>
      <c r="N18" s="23"/>
      <c r="O18" s="23"/>
      <c r="P18" s="23"/>
      <c r="Q18" s="33"/>
      <c r="R18" s="32"/>
      <c r="S18" s="23"/>
      <c r="T18" s="32"/>
      <c r="U18" s="183"/>
      <c r="V18" s="25"/>
      <c r="W18" s="25"/>
      <c r="X18" s="189"/>
      <c r="Y18" s="189"/>
      <c r="Z18" s="189"/>
      <c r="AA18" s="189"/>
      <c r="AB18" s="33"/>
      <c r="AC18" s="59"/>
      <c r="AD18" s="63"/>
      <c r="AE18" s="64"/>
      <c r="AF18" s="63"/>
      <c r="AG18" s="67"/>
      <c r="AH18" s="68"/>
      <c r="AI18" s="69"/>
      <c r="AJ18" s="70"/>
      <c r="AK18" s="70"/>
      <c r="AL18" s="70"/>
      <c r="AM18" s="63"/>
      <c r="AN18" s="64"/>
      <c r="AO18" s="63"/>
      <c r="AP18" s="67"/>
      <c r="AQ18" s="68"/>
      <c r="AR18" s="69"/>
      <c r="AS18" s="70"/>
      <c r="AT18" s="70"/>
      <c r="AU18" s="70"/>
      <c r="AV18" s="63"/>
      <c r="AW18" s="64"/>
      <c r="AX18" s="63"/>
      <c r="AY18" s="67"/>
      <c r="AZ18" s="68"/>
      <c r="BA18" s="69"/>
      <c r="BB18" s="70"/>
      <c r="BC18" s="70"/>
      <c r="BD18" s="70"/>
      <c r="BE18" s="63"/>
      <c r="BF18" s="64"/>
      <c r="BG18" s="63"/>
      <c r="BH18" s="67"/>
      <c r="BI18" s="68"/>
      <c r="BJ18" s="69"/>
      <c r="BK18" s="70"/>
      <c r="BL18" s="70"/>
      <c r="BM18" s="70"/>
      <c r="BN18" s="65"/>
      <c r="BO18" s="66"/>
      <c r="BP18" s="63"/>
      <c r="BQ18" s="67"/>
      <c r="BR18" s="68"/>
      <c r="BS18" s="69"/>
      <c r="BT18" s="70"/>
      <c r="BU18" s="70"/>
      <c r="BV18" s="70"/>
      <c r="BW18" s="65"/>
      <c r="BX18" s="66"/>
      <c r="BY18" s="63"/>
      <c r="BZ18" s="67"/>
      <c r="CA18" s="68"/>
      <c r="CB18" s="69"/>
      <c r="CC18" s="70"/>
      <c r="CD18" s="70"/>
      <c r="CE18" s="70"/>
      <c r="CF18" s="65"/>
      <c r="CG18" s="66"/>
      <c r="CH18" s="63"/>
      <c r="CI18" s="67"/>
      <c r="CJ18" s="68"/>
      <c r="CK18" s="69"/>
      <c r="CL18" s="70"/>
      <c r="CM18" s="70"/>
      <c r="CN18" s="70"/>
      <c r="CO18" s="71"/>
      <c r="CP18" s="68"/>
      <c r="CQ18" s="68"/>
      <c r="CR18" s="68"/>
      <c r="CS18" s="72"/>
    </row>
    <row r="19" spans="1:98">
      <c r="A19" s="30"/>
      <c r="B19" s="37"/>
      <c r="C19" s="21"/>
      <c r="D19" s="21"/>
      <c r="E19" s="21"/>
      <c r="F19" s="22"/>
      <c r="G19" s="36"/>
      <c r="H19" s="36"/>
      <c r="I19" s="75"/>
      <c r="J19" s="193"/>
      <c r="K19" s="34"/>
      <c r="L19" s="34"/>
      <c r="M19" s="31"/>
      <c r="N19" s="23"/>
      <c r="O19" s="23"/>
      <c r="P19" s="23"/>
      <c r="Q19" s="33"/>
      <c r="R19" s="32"/>
      <c r="S19" s="23"/>
      <c r="T19" s="32"/>
      <c r="U19" s="183"/>
      <c r="V19" s="25"/>
      <c r="W19" s="25"/>
      <c r="X19" s="189"/>
      <c r="Y19" s="189"/>
      <c r="Z19" s="189"/>
      <c r="AA19" s="189"/>
      <c r="AB19" s="33"/>
      <c r="AC19" s="61"/>
      <c r="AD19" s="63"/>
      <c r="AE19" s="64"/>
      <c r="AF19" s="63"/>
      <c r="AG19" s="67"/>
      <c r="AH19" s="68"/>
      <c r="AI19" s="69"/>
      <c r="AJ19" s="70"/>
      <c r="AK19" s="70"/>
      <c r="AL19" s="70"/>
      <c r="AM19" s="63"/>
      <c r="AN19" s="64"/>
      <c r="AO19" s="63"/>
      <c r="AP19" s="67"/>
      <c r="AQ19" s="68"/>
      <c r="AR19" s="69"/>
      <c r="AS19" s="70"/>
      <c r="AT19" s="70"/>
      <c r="AU19" s="70"/>
      <c r="AV19" s="63"/>
      <c r="AW19" s="64"/>
      <c r="AX19" s="63"/>
      <c r="AY19" s="67"/>
      <c r="AZ19" s="68"/>
      <c r="BA19" s="69"/>
      <c r="BB19" s="70"/>
      <c r="BC19" s="70"/>
      <c r="BD19" s="70"/>
      <c r="BE19" s="63"/>
      <c r="BF19" s="64"/>
      <c r="BG19" s="63"/>
      <c r="BH19" s="67"/>
      <c r="BI19" s="68"/>
      <c r="BJ19" s="69"/>
      <c r="BK19" s="70"/>
      <c r="BL19" s="70"/>
      <c r="BM19" s="70"/>
      <c r="BN19" s="65"/>
      <c r="BO19" s="66"/>
      <c r="BP19" s="63"/>
      <c r="BQ19" s="67"/>
      <c r="BR19" s="68"/>
      <c r="BS19" s="69"/>
      <c r="BT19" s="70"/>
      <c r="BU19" s="70"/>
      <c r="BV19" s="70"/>
      <c r="BW19" s="65"/>
      <c r="BX19" s="66"/>
      <c r="BY19" s="63"/>
      <c r="BZ19" s="67"/>
      <c r="CA19" s="68"/>
      <c r="CB19" s="69"/>
      <c r="CC19" s="70"/>
      <c r="CD19" s="70"/>
      <c r="CE19" s="70"/>
      <c r="CF19" s="65"/>
      <c r="CG19" s="66"/>
      <c r="CH19" s="63"/>
      <c r="CI19" s="67"/>
      <c r="CJ19" s="68"/>
      <c r="CK19" s="69"/>
      <c r="CL19" s="70"/>
      <c r="CM19" s="70"/>
      <c r="CN19" s="70"/>
      <c r="CO19" s="71"/>
      <c r="CP19" s="68"/>
      <c r="CQ19" s="68"/>
      <c r="CR19" s="68"/>
      <c r="CS19" s="72"/>
    </row>
    <row r="20" spans="1:98">
      <c r="A20" s="19">
        <f>AB20</f>
        <v>2.7120879120879</v>
      </c>
      <c r="B20" s="39"/>
      <c r="C20" s="39"/>
      <c r="D20" s="39"/>
      <c r="E20" s="39"/>
      <c r="F20" s="39"/>
      <c r="G20" s="40" t="s">
        <v>99</v>
      </c>
      <c r="H20" s="40"/>
      <c r="I20" s="40"/>
      <c r="J20" s="190">
        <f>SUM(J6:J19)</f>
        <v>455000</v>
      </c>
      <c r="K20" s="41">
        <f>SUM(K6:K19)</f>
        <v>0</v>
      </c>
      <c r="L20" s="41">
        <f>SUM(L6:L19)</f>
        <v>0</v>
      </c>
      <c r="M20" s="41">
        <f>SUM(M6:M19)</f>
        <v>577</v>
      </c>
      <c r="N20" s="41">
        <f>SUM(N6:N19)</f>
        <v>137</v>
      </c>
      <c r="O20" s="41">
        <f>SUM(O6:O19)</f>
        <v>1</v>
      </c>
      <c r="P20" s="41">
        <f>SUM(P6:P19)</f>
        <v>138</v>
      </c>
      <c r="Q20" s="42">
        <f>IFERROR(P20/M20,"-")</f>
        <v>0.23916811091854</v>
      </c>
      <c r="R20" s="78">
        <f>SUM(R6:R19)</f>
        <v>8</v>
      </c>
      <c r="S20" s="78">
        <f>SUM(S6:S19)</f>
        <v>31</v>
      </c>
      <c r="T20" s="42">
        <f>IFERROR(R20/P20,"-")</f>
        <v>0.057971014492754</v>
      </c>
      <c r="U20" s="184">
        <f>IFERROR(J20/P20,"-")</f>
        <v>3297.1014492754</v>
      </c>
      <c r="V20" s="44">
        <f>SUM(V6:V19)</f>
        <v>21</v>
      </c>
      <c r="W20" s="42">
        <f>IFERROR(V20/P20,"-")</f>
        <v>0.15217391304348</v>
      </c>
      <c r="X20" s="190">
        <f>SUM(X6:X19)</f>
        <v>1234000</v>
      </c>
      <c r="Y20" s="190">
        <f>IFERROR(X20/P20,"-")</f>
        <v>8942.0289855072</v>
      </c>
      <c r="Z20" s="190">
        <f>IFERROR(X20/V20,"-")</f>
        <v>58761.904761905</v>
      </c>
      <c r="AA20" s="190">
        <f>X20-J20</f>
        <v>779000</v>
      </c>
      <c r="AB20" s="47">
        <f>X20/J20</f>
        <v>2.7120879120879</v>
      </c>
      <c r="AC20" s="60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  <c r="CP20" s="62"/>
      <c r="CQ20" s="62"/>
      <c r="CR20" s="62"/>
      <c r="CS2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100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10.4</v>
      </c>
      <c r="B6" s="203" t="s">
        <v>101</v>
      </c>
      <c r="C6" s="203" t="s">
        <v>102</v>
      </c>
      <c r="D6" s="203" t="s">
        <v>103</v>
      </c>
      <c r="E6" s="203" t="s">
        <v>104</v>
      </c>
      <c r="F6" s="203" t="s">
        <v>105</v>
      </c>
      <c r="G6" s="203" t="s">
        <v>106</v>
      </c>
      <c r="H6" s="90" t="s">
        <v>107</v>
      </c>
      <c r="I6" s="90" t="s">
        <v>108</v>
      </c>
      <c r="J6" s="188">
        <v>65000</v>
      </c>
      <c r="K6" s="81">
        <v>0</v>
      </c>
      <c r="L6" s="81">
        <v>0</v>
      </c>
      <c r="M6" s="81">
        <v>6</v>
      </c>
      <c r="N6" s="91">
        <v>2</v>
      </c>
      <c r="O6" s="92">
        <v>0</v>
      </c>
      <c r="P6" s="93">
        <f>N6+O6</f>
        <v>2</v>
      </c>
      <c r="Q6" s="82">
        <f>IFERROR(P6/M6,"-")</f>
        <v>0.33333333333333</v>
      </c>
      <c r="R6" s="81">
        <v>0</v>
      </c>
      <c r="S6" s="81">
        <v>1</v>
      </c>
      <c r="T6" s="82">
        <f>IFERROR(S6/(O6+P6),"-")</f>
        <v>0.5</v>
      </c>
      <c r="U6" s="182">
        <f>IFERROR(J6/SUM(P6:P7),"-")</f>
        <v>755.81395348837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611000</v>
      </c>
      <c r="AB6" s="85">
        <f>SUM(X6:X7)/SUM(J6:J7)</f>
        <v>10.4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109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0</v>
      </c>
      <c r="L7" s="81">
        <v>0</v>
      </c>
      <c r="M7" s="81">
        <v>173</v>
      </c>
      <c r="N7" s="91">
        <v>84</v>
      </c>
      <c r="O7" s="92">
        <v>0</v>
      </c>
      <c r="P7" s="93">
        <f>N7+O7</f>
        <v>84</v>
      </c>
      <c r="Q7" s="82">
        <f>IFERROR(P7/M7,"-")</f>
        <v>0.48554913294798</v>
      </c>
      <c r="R7" s="81">
        <v>13</v>
      </c>
      <c r="S7" s="81">
        <v>13</v>
      </c>
      <c r="T7" s="82">
        <f>IFERROR(S7/(O7+P7),"-")</f>
        <v>0.1547619047619</v>
      </c>
      <c r="U7" s="182"/>
      <c r="V7" s="84">
        <v>4</v>
      </c>
      <c r="W7" s="82">
        <f>IF(P7=0,"-",V7/P7)</f>
        <v>0.047619047619048</v>
      </c>
      <c r="X7" s="186">
        <v>676000</v>
      </c>
      <c r="Y7" s="187">
        <f>IFERROR(X7/P7,"-")</f>
        <v>8047.619047619</v>
      </c>
      <c r="Z7" s="187">
        <f>IFERROR(X7/V7,"-")</f>
        <v>169000</v>
      </c>
      <c r="AA7" s="188"/>
      <c r="AB7" s="85"/>
      <c r="AC7" s="79"/>
      <c r="AD7" s="94">
        <v>2</v>
      </c>
      <c r="AE7" s="95">
        <f>IF(P7=0,"",IF(AD7=0,"",(AD7/P7)))</f>
        <v>0.023809523809524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12</v>
      </c>
      <c r="AN7" s="101">
        <f>IF(P7=0,"",IF(AM7=0,"",(AM7/P7)))</f>
        <v>0.14285714285714</v>
      </c>
      <c r="AO7" s="100">
        <v>1</v>
      </c>
      <c r="AP7" s="102">
        <f>IFERROR(AP7/AM7,"-")</f>
        <v>0</v>
      </c>
      <c r="AQ7" s="103">
        <v>3000</v>
      </c>
      <c r="AR7" s="104">
        <f>IFERROR(AQ7/AM7,"-")</f>
        <v>250</v>
      </c>
      <c r="AS7" s="105">
        <v>1</v>
      </c>
      <c r="AT7" s="105"/>
      <c r="AU7" s="105"/>
      <c r="AV7" s="106">
        <v>10</v>
      </c>
      <c r="AW7" s="107">
        <f>IF(P7=0,"",IF(AV7=0,"",(AV7/P7)))</f>
        <v>0.11904761904762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17</v>
      </c>
      <c r="BF7" s="113">
        <f>IF(P7=0,"",IF(BE7=0,"",(BE7/P7)))</f>
        <v>0.20238095238095</v>
      </c>
      <c r="BG7" s="112">
        <v>2</v>
      </c>
      <c r="BH7" s="114">
        <f>IFERROR(BG7/BE7,"-")</f>
        <v>0.11764705882353</v>
      </c>
      <c r="BI7" s="115">
        <v>622000</v>
      </c>
      <c r="BJ7" s="116">
        <f>IFERROR(BI7/BE7,"-")</f>
        <v>36588.235294118</v>
      </c>
      <c r="BK7" s="117"/>
      <c r="BL7" s="117"/>
      <c r="BM7" s="117">
        <v>2</v>
      </c>
      <c r="BN7" s="119">
        <v>26</v>
      </c>
      <c r="BO7" s="120">
        <f>IF(P7=0,"",IF(BN7=0,"",(BN7/P7)))</f>
        <v>0.30952380952381</v>
      </c>
      <c r="BP7" s="121">
        <v>2</v>
      </c>
      <c r="BQ7" s="122">
        <f>IFERROR(BP7/BN7,"-")</f>
        <v>0.076923076923077</v>
      </c>
      <c r="BR7" s="123">
        <v>198000</v>
      </c>
      <c r="BS7" s="124">
        <f>IFERROR(BR7/BN7,"-")</f>
        <v>7615.3846153846</v>
      </c>
      <c r="BT7" s="125"/>
      <c r="BU7" s="125"/>
      <c r="BV7" s="125">
        <v>2</v>
      </c>
      <c r="BW7" s="126">
        <v>14</v>
      </c>
      <c r="BX7" s="127">
        <f>IF(P7=0,"",IF(BW7=0,"",(BW7/P7)))</f>
        <v>0.16666666666667</v>
      </c>
      <c r="BY7" s="128">
        <v>1</v>
      </c>
      <c r="BZ7" s="129">
        <f>IFERROR(BY7/BW7,"-")</f>
        <v>0.071428571428571</v>
      </c>
      <c r="CA7" s="130">
        <v>87000</v>
      </c>
      <c r="CB7" s="131">
        <f>IFERROR(CA7/BW7,"-")</f>
        <v>6214.2857142857</v>
      </c>
      <c r="CC7" s="132"/>
      <c r="CD7" s="132"/>
      <c r="CE7" s="132">
        <v>1</v>
      </c>
      <c r="CF7" s="133">
        <v>3</v>
      </c>
      <c r="CG7" s="134">
        <f>IF(P7=0,"",IF(CF7=0,"",(CF7/P7)))</f>
        <v>0.035714285714286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4</v>
      </c>
      <c r="CP7" s="141">
        <v>676000</v>
      </c>
      <c r="CQ7" s="141">
        <v>391000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3.2307692307692</v>
      </c>
      <c r="B8" s="203" t="s">
        <v>110</v>
      </c>
      <c r="C8" s="203" t="s">
        <v>111</v>
      </c>
      <c r="D8" s="203" t="s">
        <v>112</v>
      </c>
      <c r="E8" s="203" t="s">
        <v>113</v>
      </c>
      <c r="F8" s="203" t="s">
        <v>105</v>
      </c>
      <c r="G8" s="203" t="s">
        <v>114</v>
      </c>
      <c r="H8" s="90" t="s">
        <v>115</v>
      </c>
      <c r="I8" s="90" t="s">
        <v>116</v>
      </c>
      <c r="J8" s="188">
        <v>65000</v>
      </c>
      <c r="K8" s="81">
        <v>0</v>
      </c>
      <c r="L8" s="81">
        <v>0</v>
      </c>
      <c r="M8" s="81">
        <v>1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>
        <f>IFERROR(J8/SUM(P8:P9),"-")</f>
        <v>1181.8181818182</v>
      </c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>
        <f>SUM(X8:X9)-SUM(J8:J9)</f>
        <v>145000</v>
      </c>
      <c r="AB8" s="85">
        <f>SUM(X8:X9)/SUM(J8:J9)</f>
        <v>3.2307692307692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117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0</v>
      </c>
      <c r="L9" s="81">
        <v>0</v>
      </c>
      <c r="M9" s="81">
        <v>75</v>
      </c>
      <c r="N9" s="91">
        <v>53</v>
      </c>
      <c r="O9" s="92">
        <v>2</v>
      </c>
      <c r="P9" s="93">
        <f>N9+O9</f>
        <v>55</v>
      </c>
      <c r="Q9" s="82">
        <f>IFERROR(P9/M9,"-")</f>
        <v>0.73333333333333</v>
      </c>
      <c r="R9" s="81">
        <v>5</v>
      </c>
      <c r="S9" s="81">
        <v>8</v>
      </c>
      <c r="T9" s="82">
        <f>IFERROR(S9/(O9+P9),"-")</f>
        <v>0.14035087719298</v>
      </c>
      <c r="U9" s="182"/>
      <c r="V9" s="84">
        <v>2</v>
      </c>
      <c r="W9" s="82">
        <f>IF(P9=0,"-",V9/P9)</f>
        <v>0.036363636363636</v>
      </c>
      <c r="X9" s="186">
        <v>210000</v>
      </c>
      <c r="Y9" s="187">
        <f>IFERROR(X9/P9,"-")</f>
        <v>3818.1818181818</v>
      </c>
      <c r="Z9" s="187">
        <f>IFERROR(X9/V9,"-")</f>
        <v>105000</v>
      </c>
      <c r="AA9" s="188"/>
      <c r="AB9" s="85"/>
      <c r="AC9" s="79"/>
      <c r="AD9" s="94">
        <v>3</v>
      </c>
      <c r="AE9" s="95">
        <f>IF(P9=0,"",IF(AD9=0,"",(AD9/P9)))</f>
        <v>0.054545454545455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2</v>
      </c>
      <c r="AN9" s="101">
        <f>IF(P9=0,"",IF(AM9=0,"",(AM9/P9)))</f>
        <v>0.036363636363636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8</v>
      </c>
      <c r="AW9" s="107">
        <f>IF(P9=0,"",IF(AV9=0,"",(AV9/P9)))</f>
        <v>0.14545454545455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9</v>
      </c>
      <c r="BF9" s="113">
        <f>IF(P9=0,"",IF(BE9=0,"",(BE9/P9)))</f>
        <v>0.16363636363636</v>
      </c>
      <c r="BG9" s="112">
        <v>1</v>
      </c>
      <c r="BH9" s="114">
        <f>IFERROR(BG9/BE9,"-")</f>
        <v>0.11111111111111</v>
      </c>
      <c r="BI9" s="115">
        <v>126000</v>
      </c>
      <c r="BJ9" s="116">
        <f>IFERROR(BI9/BE9,"-")</f>
        <v>14000</v>
      </c>
      <c r="BK9" s="117"/>
      <c r="BL9" s="117"/>
      <c r="BM9" s="117">
        <v>1</v>
      </c>
      <c r="BN9" s="119">
        <v>24</v>
      </c>
      <c r="BO9" s="120">
        <f>IF(P9=0,"",IF(BN9=0,"",(BN9/P9)))</f>
        <v>0.43636363636364</v>
      </c>
      <c r="BP9" s="121">
        <v>2</v>
      </c>
      <c r="BQ9" s="122">
        <f>IFERROR(BP9/BN9,"-")</f>
        <v>0.083333333333333</v>
      </c>
      <c r="BR9" s="123">
        <v>34000</v>
      </c>
      <c r="BS9" s="124">
        <f>IFERROR(BR9/BN9,"-")</f>
        <v>1416.6666666667</v>
      </c>
      <c r="BT9" s="125"/>
      <c r="BU9" s="125"/>
      <c r="BV9" s="125">
        <v>2</v>
      </c>
      <c r="BW9" s="126">
        <v>7</v>
      </c>
      <c r="BX9" s="127">
        <f>IF(P9=0,"",IF(BW9=0,"",(BW9/P9)))</f>
        <v>0.12727272727273</v>
      </c>
      <c r="BY9" s="128">
        <v>1</v>
      </c>
      <c r="BZ9" s="129">
        <f>IFERROR(BY9/BW9,"-")</f>
        <v>0.14285714285714</v>
      </c>
      <c r="CA9" s="130">
        <v>193000</v>
      </c>
      <c r="CB9" s="131">
        <f>IFERROR(CA9/BW9,"-")</f>
        <v>27571.428571429</v>
      </c>
      <c r="CC9" s="132"/>
      <c r="CD9" s="132"/>
      <c r="CE9" s="132">
        <v>1</v>
      </c>
      <c r="CF9" s="133">
        <v>2</v>
      </c>
      <c r="CG9" s="134">
        <f>IF(P9=0,"",IF(CF9=0,"",(CF9/P9)))</f>
        <v>0.036363636363636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2</v>
      </c>
      <c r="CP9" s="141">
        <v>210000</v>
      </c>
      <c r="CQ9" s="141">
        <v>193000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6.6455384615385</v>
      </c>
      <c r="B10" s="203" t="s">
        <v>118</v>
      </c>
      <c r="C10" s="203" t="s">
        <v>119</v>
      </c>
      <c r="D10" s="203" t="s">
        <v>103</v>
      </c>
      <c r="E10" s="203" t="s">
        <v>120</v>
      </c>
      <c r="F10" s="203" t="s">
        <v>105</v>
      </c>
      <c r="G10" s="203" t="s">
        <v>121</v>
      </c>
      <c r="H10" s="90" t="s">
        <v>115</v>
      </c>
      <c r="I10" s="90" t="s">
        <v>75</v>
      </c>
      <c r="J10" s="188">
        <v>65000</v>
      </c>
      <c r="K10" s="81">
        <v>0</v>
      </c>
      <c r="L10" s="81">
        <v>0</v>
      </c>
      <c r="M10" s="81">
        <v>1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>
        <f>IFERROR(J10/SUM(P10:P11),"-")</f>
        <v>1477.2727272727</v>
      </c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>
        <f>SUM(X10:X11)-SUM(J10:J11)</f>
        <v>366960</v>
      </c>
      <c r="AB10" s="85">
        <f>SUM(X10:X11)/SUM(J10:J11)</f>
        <v>6.6455384615385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122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0</v>
      </c>
      <c r="L11" s="81">
        <v>0</v>
      </c>
      <c r="M11" s="81">
        <v>103</v>
      </c>
      <c r="N11" s="91">
        <v>43</v>
      </c>
      <c r="O11" s="92">
        <v>1</v>
      </c>
      <c r="P11" s="93">
        <f>N11+O11</f>
        <v>44</v>
      </c>
      <c r="Q11" s="82">
        <f>IFERROR(P11/M11,"-")</f>
        <v>0.42718446601942</v>
      </c>
      <c r="R11" s="81">
        <v>3</v>
      </c>
      <c r="S11" s="81">
        <v>7</v>
      </c>
      <c r="T11" s="82">
        <f>IFERROR(S11/(O11+P11),"-")</f>
        <v>0.15555555555556</v>
      </c>
      <c r="U11" s="182"/>
      <c r="V11" s="84">
        <v>1</v>
      </c>
      <c r="W11" s="82">
        <f>IF(P11=0,"-",V11/P11)</f>
        <v>0.022727272727273</v>
      </c>
      <c r="X11" s="186">
        <v>431960</v>
      </c>
      <c r="Y11" s="187">
        <f>IFERROR(X11/P11,"-")</f>
        <v>9817.2727272727</v>
      </c>
      <c r="Z11" s="187">
        <f>IFERROR(X11/V11,"-")</f>
        <v>431960</v>
      </c>
      <c r="AA11" s="188"/>
      <c r="AB11" s="85"/>
      <c r="AC11" s="79"/>
      <c r="AD11" s="94">
        <v>1</v>
      </c>
      <c r="AE11" s="95">
        <f>IF(P11=0,"",IF(AD11=0,"",(AD11/P11)))</f>
        <v>0.022727272727273</v>
      </c>
      <c r="AF11" s="94">
        <v>1</v>
      </c>
      <c r="AG11" s="96">
        <f>IFERROR(AF11/AD11,"-")</f>
        <v>1</v>
      </c>
      <c r="AH11" s="97">
        <v>25000</v>
      </c>
      <c r="AI11" s="98">
        <f>IFERROR(AH11/AD11,"-")</f>
        <v>25000</v>
      </c>
      <c r="AJ11" s="99"/>
      <c r="AK11" s="99"/>
      <c r="AL11" s="99">
        <v>1</v>
      </c>
      <c r="AM11" s="100">
        <v>7</v>
      </c>
      <c r="AN11" s="101">
        <f>IF(P11=0,"",IF(AM11=0,"",(AM11/P11)))</f>
        <v>0.15909090909091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3</v>
      </c>
      <c r="AW11" s="107">
        <f>IF(P11=0,"",IF(AV11=0,"",(AV11/P11)))</f>
        <v>0.068181818181818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13</v>
      </c>
      <c r="BF11" s="113">
        <f>IF(P11=0,"",IF(BE11=0,"",(BE11/P11)))</f>
        <v>0.29545454545455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14</v>
      </c>
      <c r="BO11" s="120">
        <f>IF(P11=0,"",IF(BN11=0,"",(BN11/P11)))</f>
        <v>0.31818181818182</v>
      </c>
      <c r="BP11" s="121">
        <v>3</v>
      </c>
      <c r="BQ11" s="122">
        <f>IFERROR(BP11/BN11,"-")</f>
        <v>0.21428571428571</v>
      </c>
      <c r="BR11" s="123">
        <v>419960</v>
      </c>
      <c r="BS11" s="124">
        <f>IFERROR(BR11/BN11,"-")</f>
        <v>29997.142857143</v>
      </c>
      <c r="BT11" s="125">
        <v>2</v>
      </c>
      <c r="BU11" s="125"/>
      <c r="BV11" s="125">
        <v>1</v>
      </c>
      <c r="BW11" s="126">
        <v>5</v>
      </c>
      <c r="BX11" s="127">
        <f>IF(P11=0,"",IF(BW11=0,"",(BW11/P11)))</f>
        <v>0.11363636363636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0.022727272727273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1</v>
      </c>
      <c r="CP11" s="141">
        <v>431960</v>
      </c>
      <c r="CQ11" s="141">
        <v>406960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>
        <f>AB12</f>
        <v>9.8153846153846</v>
      </c>
      <c r="B12" s="203" t="s">
        <v>123</v>
      </c>
      <c r="C12" s="203" t="s">
        <v>124</v>
      </c>
      <c r="D12" s="203" t="s">
        <v>103</v>
      </c>
      <c r="E12" s="203" t="s">
        <v>125</v>
      </c>
      <c r="F12" s="203" t="s">
        <v>105</v>
      </c>
      <c r="G12" s="203" t="s">
        <v>126</v>
      </c>
      <c r="H12" s="90" t="s">
        <v>127</v>
      </c>
      <c r="I12" s="90" t="s">
        <v>91</v>
      </c>
      <c r="J12" s="188">
        <v>65000</v>
      </c>
      <c r="K12" s="81">
        <v>0</v>
      </c>
      <c r="L12" s="81">
        <v>0</v>
      </c>
      <c r="M12" s="81">
        <v>13</v>
      </c>
      <c r="N12" s="91">
        <v>3</v>
      </c>
      <c r="O12" s="92">
        <v>0</v>
      </c>
      <c r="P12" s="93">
        <f>N12+O12</f>
        <v>3</v>
      </c>
      <c r="Q12" s="82">
        <f>IFERROR(P12/M12,"-")</f>
        <v>0.23076923076923</v>
      </c>
      <c r="R12" s="81">
        <v>0</v>
      </c>
      <c r="S12" s="81">
        <v>0</v>
      </c>
      <c r="T12" s="82">
        <f>IFERROR(S12/(O12+P12),"-")</f>
        <v>0</v>
      </c>
      <c r="U12" s="182">
        <f>IFERROR(J12/SUM(P12:P13),"-")</f>
        <v>822.78481012658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573000</v>
      </c>
      <c r="AB12" s="85">
        <f>SUM(X12:X13)/SUM(J12:J13)</f>
        <v>9.8153846153846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0.33333333333333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0.66666666666667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128</v>
      </c>
      <c r="C13" s="203"/>
      <c r="D13" s="203"/>
      <c r="E13" s="203"/>
      <c r="F13" s="203" t="s">
        <v>69</v>
      </c>
      <c r="G13" s="203"/>
      <c r="H13" s="90"/>
      <c r="I13" s="90"/>
      <c r="J13" s="188"/>
      <c r="K13" s="81">
        <v>0</v>
      </c>
      <c r="L13" s="81">
        <v>0</v>
      </c>
      <c r="M13" s="81">
        <v>135</v>
      </c>
      <c r="N13" s="91">
        <v>74</v>
      </c>
      <c r="O13" s="92">
        <v>2</v>
      </c>
      <c r="P13" s="93">
        <f>N13+O13</f>
        <v>76</v>
      </c>
      <c r="Q13" s="82">
        <f>IFERROR(P13/M13,"-")</f>
        <v>0.56296296296296</v>
      </c>
      <c r="R13" s="81">
        <v>10</v>
      </c>
      <c r="S13" s="81">
        <v>16</v>
      </c>
      <c r="T13" s="82">
        <f>IFERROR(S13/(O13+P13),"-")</f>
        <v>0.20512820512821</v>
      </c>
      <c r="U13" s="182"/>
      <c r="V13" s="84">
        <v>4</v>
      </c>
      <c r="W13" s="82">
        <f>IF(P13=0,"-",V13/P13)</f>
        <v>0.052631578947368</v>
      </c>
      <c r="X13" s="186">
        <v>638000</v>
      </c>
      <c r="Y13" s="187">
        <f>IFERROR(X13/P13,"-")</f>
        <v>8394.7368421053</v>
      </c>
      <c r="Z13" s="187">
        <f>IFERROR(X13/V13,"-")</f>
        <v>159500</v>
      </c>
      <c r="AA13" s="188"/>
      <c r="AB13" s="85"/>
      <c r="AC13" s="79"/>
      <c r="AD13" s="94">
        <v>2</v>
      </c>
      <c r="AE13" s="95">
        <f>IF(P13=0,"",IF(AD13=0,"",(AD13/P13)))</f>
        <v>0.026315789473684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16</v>
      </c>
      <c r="AN13" s="101">
        <f>IF(P13=0,"",IF(AM13=0,"",(AM13/P13)))</f>
        <v>0.21052631578947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11</v>
      </c>
      <c r="AW13" s="107">
        <f>IF(P13=0,"",IF(AV13=0,"",(AV13/P13)))</f>
        <v>0.14473684210526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14</v>
      </c>
      <c r="BF13" s="113">
        <f>IF(P13=0,"",IF(BE13=0,"",(BE13/P13)))</f>
        <v>0.18421052631579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20</v>
      </c>
      <c r="BO13" s="120">
        <f>IF(P13=0,"",IF(BN13=0,"",(BN13/P13)))</f>
        <v>0.26315789473684</v>
      </c>
      <c r="BP13" s="121">
        <v>3</v>
      </c>
      <c r="BQ13" s="122">
        <f>IFERROR(BP13/BN13,"-")</f>
        <v>0.15</v>
      </c>
      <c r="BR13" s="123">
        <v>584000</v>
      </c>
      <c r="BS13" s="124">
        <f>IFERROR(BR13/BN13,"-")</f>
        <v>29200</v>
      </c>
      <c r="BT13" s="125"/>
      <c r="BU13" s="125"/>
      <c r="BV13" s="125">
        <v>3</v>
      </c>
      <c r="BW13" s="126">
        <v>8</v>
      </c>
      <c r="BX13" s="127">
        <f>IF(P13=0,"",IF(BW13=0,"",(BW13/P13)))</f>
        <v>0.10526315789474</v>
      </c>
      <c r="BY13" s="128">
        <v>1</v>
      </c>
      <c r="BZ13" s="129">
        <f>IFERROR(BY13/BW13,"-")</f>
        <v>0.125</v>
      </c>
      <c r="CA13" s="130">
        <v>28000</v>
      </c>
      <c r="CB13" s="131">
        <f>IFERROR(CA13/BW13,"-")</f>
        <v>3500</v>
      </c>
      <c r="CC13" s="132"/>
      <c r="CD13" s="132"/>
      <c r="CE13" s="132">
        <v>1</v>
      </c>
      <c r="CF13" s="133">
        <v>5</v>
      </c>
      <c r="CG13" s="134">
        <f>IF(P13=0,"",IF(CF13=0,"",(CF13/P13)))</f>
        <v>0.065789473684211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4</v>
      </c>
      <c r="CP13" s="141">
        <v>638000</v>
      </c>
      <c r="CQ13" s="141">
        <v>453000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>
        <f>AB14</f>
        <v>0</v>
      </c>
      <c r="B14" s="203" t="s">
        <v>129</v>
      </c>
      <c r="C14" s="203" t="s">
        <v>130</v>
      </c>
      <c r="D14" s="203" t="s">
        <v>112</v>
      </c>
      <c r="E14" s="203" t="s">
        <v>125</v>
      </c>
      <c r="F14" s="203" t="s">
        <v>105</v>
      </c>
      <c r="G14" s="203" t="s">
        <v>131</v>
      </c>
      <c r="H14" s="90" t="s">
        <v>132</v>
      </c>
      <c r="I14" s="90" t="s">
        <v>87</v>
      </c>
      <c r="J14" s="188">
        <v>65000</v>
      </c>
      <c r="K14" s="81">
        <v>0</v>
      </c>
      <c r="L14" s="81">
        <v>0</v>
      </c>
      <c r="M14" s="81">
        <v>13</v>
      </c>
      <c r="N14" s="91">
        <v>4</v>
      </c>
      <c r="O14" s="92">
        <v>0</v>
      </c>
      <c r="P14" s="93">
        <f>N14+O14</f>
        <v>4</v>
      </c>
      <c r="Q14" s="82">
        <f>IFERROR(P14/M14,"-")</f>
        <v>0.30769230769231</v>
      </c>
      <c r="R14" s="81">
        <v>0</v>
      </c>
      <c r="S14" s="81">
        <v>2</v>
      </c>
      <c r="T14" s="82">
        <f>IFERROR(S14/(O14+P14),"-")</f>
        <v>0.5</v>
      </c>
      <c r="U14" s="182">
        <f>IFERROR(J14/SUM(P14:P15),"-")</f>
        <v>1226.4150943396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-65000</v>
      </c>
      <c r="AB14" s="85">
        <f>SUM(X14:X15)/SUM(J14:J15)</f>
        <v>0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0.25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3</v>
      </c>
      <c r="AW14" s="107">
        <f>IF(P14=0,"",IF(AV14=0,"",(AV14/P14)))</f>
        <v>0.75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133</v>
      </c>
      <c r="C15" s="203"/>
      <c r="D15" s="203"/>
      <c r="E15" s="203"/>
      <c r="F15" s="203" t="s">
        <v>69</v>
      </c>
      <c r="G15" s="203"/>
      <c r="H15" s="90"/>
      <c r="I15" s="90"/>
      <c r="J15" s="188"/>
      <c r="K15" s="81">
        <v>0</v>
      </c>
      <c r="L15" s="81">
        <v>0</v>
      </c>
      <c r="M15" s="81">
        <v>96</v>
      </c>
      <c r="N15" s="91">
        <v>49</v>
      </c>
      <c r="O15" s="92">
        <v>0</v>
      </c>
      <c r="P15" s="93">
        <f>N15+O15</f>
        <v>49</v>
      </c>
      <c r="Q15" s="82">
        <f>IFERROR(P15/M15,"-")</f>
        <v>0.51041666666667</v>
      </c>
      <c r="R15" s="81">
        <v>6</v>
      </c>
      <c r="S15" s="81">
        <v>8</v>
      </c>
      <c r="T15" s="82">
        <f>IFERROR(S15/(O15+P15),"-")</f>
        <v>0.16326530612245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>
        <v>3</v>
      </c>
      <c r="AE15" s="95">
        <f>IF(P15=0,"",IF(AD15=0,"",(AD15/P15)))</f>
        <v>0.061224489795918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>
        <v>8</v>
      </c>
      <c r="AN15" s="101">
        <f>IF(P15=0,"",IF(AM15=0,"",(AM15/P15)))</f>
        <v>0.16326530612245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6</v>
      </c>
      <c r="AW15" s="107">
        <f>IF(P15=0,"",IF(AV15=0,"",(AV15/P15)))</f>
        <v>0.12244897959184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10</v>
      </c>
      <c r="BF15" s="113">
        <f>IF(P15=0,"",IF(BE15=0,"",(BE15/P15)))</f>
        <v>0.20408163265306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13</v>
      </c>
      <c r="BO15" s="120">
        <f>IF(P15=0,"",IF(BN15=0,"",(BN15/P15)))</f>
        <v>0.26530612244898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8</v>
      </c>
      <c r="BX15" s="127">
        <f>IF(P15=0,"",IF(BW15=0,"",(BW15/P15)))</f>
        <v>0.16326530612245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1</v>
      </c>
      <c r="CG15" s="134">
        <f>IF(P15=0,"",IF(CF15=0,"",(CF15/P15)))</f>
        <v>0.020408163265306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0.076923076923077</v>
      </c>
      <c r="B16" s="203" t="s">
        <v>134</v>
      </c>
      <c r="C16" s="203" t="s">
        <v>111</v>
      </c>
      <c r="D16" s="203" t="s">
        <v>112</v>
      </c>
      <c r="E16" s="203" t="s">
        <v>135</v>
      </c>
      <c r="F16" s="203" t="s">
        <v>105</v>
      </c>
      <c r="G16" s="203" t="s">
        <v>136</v>
      </c>
      <c r="H16" s="90" t="s">
        <v>115</v>
      </c>
      <c r="I16" s="90" t="s">
        <v>91</v>
      </c>
      <c r="J16" s="188">
        <v>65000</v>
      </c>
      <c r="K16" s="81">
        <v>0</v>
      </c>
      <c r="L16" s="81">
        <v>0</v>
      </c>
      <c r="M16" s="81">
        <v>6</v>
      </c>
      <c r="N16" s="91">
        <v>1</v>
      </c>
      <c r="O16" s="92">
        <v>0</v>
      </c>
      <c r="P16" s="93">
        <f>N16+O16</f>
        <v>1</v>
      </c>
      <c r="Q16" s="82">
        <f>IFERROR(P16/M16,"-")</f>
        <v>0.16666666666667</v>
      </c>
      <c r="R16" s="81">
        <v>0</v>
      </c>
      <c r="S16" s="81">
        <v>0</v>
      </c>
      <c r="T16" s="82">
        <f>IFERROR(S16/(O16+P16),"-")</f>
        <v>0</v>
      </c>
      <c r="U16" s="182">
        <f>IFERROR(J16/SUM(P16:P17),"-")</f>
        <v>1857.1428571429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-60000</v>
      </c>
      <c r="AB16" s="85">
        <f>SUM(X16:X17)/SUM(J16:J17)</f>
        <v>0.076923076923077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1</v>
      </c>
      <c r="BX16" s="127">
        <f>IF(P16=0,"",IF(BW16=0,"",(BW16/P16)))</f>
        <v>1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137</v>
      </c>
      <c r="C17" s="203"/>
      <c r="D17" s="203"/>
      <c r="E17" s="203"/>
      <c r="F17" s="203" t="s">
        <v>69</v>
      </c>
      <c r="G17" s="203"/>
      <c r="H17" s="90"/>
      <c r="I17" s="90"/>
      <c r="J17" s="188"/>
      <c r="K17" s="81">
        <v>0</v>
      </c>
      <c r="L17" s="81">
        <v>0</v>
      </c>
      <c r="M17" s="81">
        <v>88</v>
      </c>
      <c r="N17" s="91">
        <v>34</v>
      </c>
      <c r="O17" s="92">
        <v>0</v>
      </c>
      <c r="P17" s="93">
        <f>N17+O17</f>
        <v>34</v>
      </c>
      <c r="Q17" s="82">
        <f>IFERROR(P17/M17,"-")</f>
        <v>0.38636363636364</v>
      </c>
      <c r="R17" s="81">
        <v>7</v>
      </c>
      <c r="S17" s="81">
        <v>3</v>
      </c>
      <c r="T17" s="82">
        <f>IFERROR(S17/(O17+P17),"-")</f>
        <v>0.088235294117647</v>
      </c>
      <c r="U17" s="182"/>
      <c r="V17" s="84">
        <v>1</v>
      </c>
      <c r="W17" s="82">
        <f>IF(P17=0,"-",V17/P17)</f>
        <v>0.029411764705882</v>
      </c>
      <c r="X17" s="186">
        <v>5000</v>
      </c>
      <c r="Y17" s="187">
        <f>IFERROR(X17/P17,"-")</f>
        <v>147.05882352941</v>
      </c>
      <c r="Z17" s="187">
        <f>IFERROR(X17/V17,"-")</f>
        <v>5000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9</v>
      </c>
      <c r="AN17" s="101">
        <f>IF(P17=0,"",IF(AM17=0,"",(AM17/P17)))</f>
        <v>0.26470588235294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3</v>
      </c>
      <c r="AW17" s="107">
        <f>IF(P17=0,"",IF(AV17=0,"",(AV17/P17)))</f>
        <v>0.088235294117647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7</v>
      </c>
      <c r="BF17" s="113">
        <f>IF(P17=0,"",IF(BE17=0,"",(BE17/P17)))</f>
        <v>0.20588235294118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8</v>
      </c>
      <c r="BO17" s="120">
        <f>IF(P17=0,"",IF(BN17=0,"",(BN17/P17)))</f>
        <v>0.23529411764706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7</v>
      </c>
      <c r="BX17" s="127">
        <f>IF(P17=0,"",IF(BW17=0,"",(BW17/P17)))</f>
        <v>0.20588235294118</v>
      </c>
      <c r="BY17" s="128">
        <v>1</v>
      </c>
      <c r="BZ17" s="129">
        <f>IFERROR(BY17/BW17,"-")</f>
        <v>0.14285714285714</v>
      </c>
      <c r="CA17" s="130">
        <v>5000</v>
      </c>
      <c r="CB17" s="131">
        <f>IFERROR(CA17/BW17,"-")</f>
        <v>714.28571428571</v>
      </c>
      <c r="CC17" s="132">
        <v>1</v>
      </c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5000</v>
      </c>
      <c r="CQ17" s="141">
        <v>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0.076923076923077</v>
      </c>
      <c r="B18" s="203" t="s">
        <v>138</v>
      </c>
      <c r="C18" s="203" t="s">
        <v>102</v>
      </c>
      <c r="D18" s="203" t="s">
        <v>103</v>
      </c>
      <c r="E18" s="203" t="s">
        <v>139</v>
      </c>
      <c r="F18" s="203" t="s">
        <v>105</v>
      </c>
      <c r="G18" s="203" t="s">
        <v>140</v>
      </c>
      <c r="H18" s="90" t="s">
        <v>107</v>
      </c>
      <c r="I18" s="90" t="s">
        <v>91</v>
      </c>
      <c r="J18" s="188">
        <v>65000</v>
      </c>
      <c r="K18" s="81">
        <v>0</v>
      </c>
      <c r="L18" s="81">
        <v>0</v>
      </c>
      <c r="M18" s="81">
        <v>8</v>
      </c>
      <c r="N18" s="91">
        <v>0</v>
      </c>
      <c r="O18" s="92">
        <v>0</v>
      </c>
      <c r="P18" s="93">
        <f>N18+O18</f>
        <v>0</v>
      </c>
      <c r="Q18" s="82">
        <f>IFERROR(P18/M18,"-")</f>
        <v>0</v>
      </c>
      <c r="R18" s="81">
        <v>0</v>
      </c>
      <c r="S18" s="81">
        <v>0</v>
      </c>
      <c r="T18" s="82" t="str">
        <f>IFERROR(S18/(O18+P18),"-")</f>
        <v>-</v>
      </c>
      <c r="U18" s="182">
        <f>IFERROR(J18/SUM(P18:P19),"-")</f>
        <v>1413.0434782609</v>
      </c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>
        <f>SUM(X18:X19)-SUM(J18:J19)</f>
        <v>-60000</v>
      </c>
      <c r="AB18" s="85">
        <f>SUM(X18:X19)/SUM(J18:J19)</f>
        <v>0.076923076923077</v>
      </c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141</v>
      </c>
      <c r="C19" s="203"/>
      <c r="D19" s="203"/>
      <c r="E19" s="203"/>
      <c r="F19" s="203" t="s">
        <v>69</v>
      </c>
      <c r="G19" s="203"/>
      <c r="H19" s="90"/>
      <c r="I19" s="90"/>
      <c r="J19" s="188"/>
      <c r="K19" s="81">
        <v>0</v>
      </c>
      <c r="L19" s="81">
        <v>0</v>
      </c>
      <c r="M19" s="81">
        <v>76</v>
      </c>
      <c r="N19" s="91">
        <v>45</v>
      </c>
      <c r="O19" s="92">
        <v>1</v>
      </c>
      <c r="P19" s="93">
        <f>N19+O19</f>
        <v>46</v>
      </c>
      <c r="Q19" s="82">
        <f>IFERROR(P19/M19,"-")</f>
        <v>0.60526315789474</v>
      </c>
      <c r="R19" s="81">
        <v>12</v>
      </c>
      <c r="S19" s="81">
        <v>5</v>
      </c>
      <c r="T19" s="82">
        <f>IFERROR(S19/(O19+P19),"-")</f>
        <v>0.1063829787234</v>
      </c>
      <c r="U19" s="182"/>
      <c r="V19" s="84">
        <v>1</v>
      </c>
      <c r="W19" s="82">
        <f>IF(P19=0,"-",V19/P19)</f>
        <v>0.021739130434783</v>
      </c>
      <c r="X19" s="186">
        <v>5000</v>
      </c>
      <c r="Y19" s="187">
        <f>IFERROR(X19/P19,"-")</f>
        <v>108.69565217391</v>
      </c>
      <c r="Z19" s="187">
        <f>IFERROR(X19/V19,"-")</f>
        <v>5000</v>
      </c>
      <c r="AA19" s="188"/>
      <c r="AB19" s="85"/>
      <c r="AC19" s="79"/>
      <c r="AD19" s="94">
        <v>2</v>
      </c>
      <c r="AE19" s="95">
        <f>IF(P19=0,"",IF(AD19=0,"",(AD19/P19)))</f>
        <v>0.043478260869565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7</v>
      </c>
      <c r="AN19" s="101">
        <f>IF(P19=0,"",IF(AM19=0,"",(AM19/P19)))</f>
        <v>0.15217391304348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7</v>
      </c>
      <c r="AW19" s="107">
        <f>IF(P19=0,"",IF(AV19=0,"",(AV19/P19)))</f>
        <v>0.15217391304348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14</v>
      </c>
      <c r="BF19" s="113">
        <f>IF(P19=0,"",IF(BE19=0,"",(BE19/P19)))</f>
        <v>0.30434782608696</v>
      </c>
      <c r="BG19" s="112">
        <v>1</v>
      </c>
      <c r="BH19" s="114">
        <f>IFERROR(BG19/BE19,"-")</f>
        <v>0.071428571428571</v>
      </c>
      <c r="BI19" s="115">
        <v>5000</v>
      </c>
      <c r="BJ19" s="116">
        <f>IFERROR(BI19/BE19,"-")</f>
        <v>357.14285714286</v>
      </c>
      <c r="BK19" s="117">
        <v>1</v>
      </c>
      <c r="BL19" s="117"/>
      <c r="BM19" s="117"/>
      <c r="BN19" s="119">
        <v>8</v>
      </c>
      <c r="BO19" s="120">
        <f>IF(P19=0,"",IF(BN19=0,"",(BN19/P19)))</f>
        <v>0.17391304347826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7</v>
      </c>
      <c r="BX19" s="127">
        <f>IF(P19=0,"",IF(BW19=0,"",(BW19/P19)))</f>
        <v>0.15217391304348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>
        <v>1</v>
      </c>
      <c r="CG19" s="134">
        <f>IF(P19=0,"",IF(CF19=0,"",(CF19/P19)))</f>
        <v>0.021739130434783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1</v>
      </c>
      <c r="CP19" s="141">
        <v>5000</v>
      </c>
      <c r="CQ19" s="141">
        <v>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0.24615384615385</v>
      </c>
      <c r="B20" s="203" t="s">
        <v>142</v>
      </c>
      <c r="C20" s="203" t="s">
        <v>130</v>
      </c>
      <c r="D20" s="203" t="s">
        <v>103</v>
      </c>
      <c r="E20" s="203" t="s">
        <v>143</v>
      </c>
      <c r="F20" s="203" t="s">
        <v>105</v>
      </c>
      <c r="G20" s="203" t="s">
        <v>144</v>
      </c>
      <c r="H20" s="90" t="s">
        <v>132</v>
      </c>
      <c r="I20" s="90" t="s">
        <v>145</v>
      </c>
      <c r="J20" s="188">
        <v>65000</v>
      </c>
      <c r="K20" s="81">
        <v>0</v>
      </c>
      <c r="L20" s="81">
        <v>0</v>
      </c>
      <c r="M20" s="81">
        <v>0</v>
      </c>
      <c r="N20" s="91">
        <v>0</v>
      </c>
      <c r="O20" s="92">
        <v>0</v>
      </c>
      <c r="P20" s="93">
        <f>N20+O20</f>
        <v>0</v>
      </c>
      <c r="Q20" s="82" t="str">
        <f>IFERROR(P20/M20,"-")</f>
        <v>-</v>
      </c>
      <c r="R20" s="81">
        <v>0</v>
      </c>
      <c r="S20" s="81">
        <v>0</v>
      </c>
      <c r="T20" s="82" t="str">
        <f>IFERROR(S20/(O20+P20),"-")</f>
        <v>-</v>
      </c>
      <c r="U20" s="182">
        <f>IFERROR(J20/SUM(P20:P21),"-")</f>
        <v>1805.5555555556</v>
      </c>
      <c r="V20" s="84">
        <v>0</v>
      </c>
      <c r="W20" s="82" t="str">
        <f>IF(P20=0,"-",V20/P20)</f>
        <v>-</v>
      </c>
      <c r="X20" s="186">
        <v>0</v>
      </c>
      <c r="Y20" s="187" t="str">
        <f>IFERROR(X20/P20,"-")</f>
        <v>-</v>
      </c>
      <c r="Z20" s="187" t="str">
        <f>IFERROR(X20/V20,"-")</f>
        <v>-</v>
      </c>
      <c r="AA20" s="188">
        <f>SUM(X20:X21)-SUM(J20:J21)</f>
        <v>-49000</v>
      </c>
      <c r="AB20" s="85">
        <f>SUM(X20:X21)/SUM(J20:J21)</f>
        <v>0.24615384615385</v>
      </c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146</v>
      </c>
      <c r="C21" s="203"/>
      <c r="D21" s="203"/>
      <c r="E21" s="203"/>
      <c r="F21" s="203" t="s">
        <v>69</v>
      </c>
      <c r="G21" s="203"/>
      <c r="H21" s="90"/>
      <c r="I21" s="90"/>
      <c r="J21" s="188"/>
      <c r="K21" s="81">
        <v>0</v>
      </c>
      <c r="L21" s="81">
        <v>0</v>
      </c>
      <c r="M21" s="81">
        <v>42</v>
      </c>
      <c r="N21" s="91">
        <v>35</v>
      </c>
      <c r="O21" s="92">
        <v>1</v>
      </c>
      <c r="P21" s="93">
        <f>N21+O21</f>
        <v>36</v>
      </c>
      <c r="Q21" s="82">
        <f>IFERROR(P21/M21,"-")</f>
        <v>0.85714285714286</v>
      </c>
      <c r="R21" s="81">
        <v>8</v>
      </c>
      <c r="S21" s="81">
        <v>3</v>
      </c>
      <c r="T21" s="82">
        <f>IFERROR(S21/(O21+P21),"-")</f>
        <v>0.081081081081081</v>
      </c>
      <c r="U21" s="182"/>
      <c r="V21" s="84">
        <v>1</v>
      </c>
      <c r="W21" s="82">
        <f>IF(P21=0,"-",V21/P21)</f>
        <v>0.027777777777778</v>
      </c>
      <c r="X21" s="186">
        <v>16000</v>
      </c>
      <c r="Y21" s="187">
        <f>IFERROR(X21/P21,"-")</f>
        <v>444.44444444444</v>
      </c>
      <c r="Z21" s="187">
        <f>IFERROR(X21/V21,"-")</f>
        <v>16000</v>
      </c>
      <c r="AA21" s="188"/>
      <c r="AB21" s="85"/>
      <c r="AC21" s="79"/>
      <c r="AD21" s="94">
        <v>3</v>
      </c>
      <c r="AE21" s="95">
        <f>IF(P21=0,"",IF(AD21=0,"",(AD21/P21)))</f>
        <v>0.083333333333333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3</v>
      </c>
      <c r="AN21" s="101">
        <f>IF(P21=0,"",IF(AM21=0,"",(AM21/P21)))</f>
        <v>0.083333333333333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4</v>
      </c>
      <c r="AW21" s="107">
        <f>IF(P21=0,"",IF(AV21=0,"",(AV21/P21)))</f>
        <v>0.11111111111111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10</v>
      </c>
      <c r="BF21" s="113">
        <f>IF(P21=0,"",IF(BE21=0,"",(BE21/P21)))</f>
        <v>0.27777777777778</v>
      </c>
      <c r="BG21" s="112">
        <v>1</v>
      </c>
      <c r="BH21" s="114">
        <f>IFERROR(BG21/BE21,"-")</f>
        <v>0.1</v>
      </c>
      <c r="BI21" s="115">
        <v>16000</v>
      </c>
      <c r="BJ21" s="116">
        <f>IFERROR(BI21/BE21,"-")</f>
        <v>1600</v>
      </c>
      <c r="BK21" s="117"/>
      <c r="BL21" s="117"/>
      <c r="BM21" s="117">
        <v>1</v>
      </c>
      <c r="BN21" s="119">
        <v>11</v>
      </c>
      <c r="BO21" s="120">
        <f>IF(P21=0,"",IF(BN21=0,"",(BN21/P21)))</f>
        <v>0.30555555555556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4</v>
      </c>
      <c r="BX21" s="127">
        <f>IF(P21=0,"",IF(BW21=0,"",(BW21/P21)))</f>
        <v>0.11111111111111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>
        <v>1</v>
      </c>
      <c r="CG21" s="134">
        <f>IF(P21=0,"",IF(CF21=0,"",(CF21/P21)))</f>
        <v>0.027777777777778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1</v>
      </c>
      <c r="CP21" s="141">
        <v>16000</v>
      </c>
      <c r="CQ21" s="141">
        <v>16000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0.47692307692308</v>
      </c>
      <c r="B22" s="203" t="s">
        <v>147</v>
      </c>
      <c r="C22" s="203" t="s">
        <v>124</v>
      </c>
      <c r="D22" s="203" t="s">
        <v>112</v>
      </c>
      <c r="E22" s="203" t="s">
        <v>148</v>
      </c>
      <c r="F22" s="203" t="s">
        <v>105</v>
      </c>
      <c r="G22" s="203" t="s">
        <v>149</v>
      </c>
      <c r="H22" s="90" t="s">
        <v>150</v>
      </c>
      <c r="I22" s="204" t="s">
        <v>151</v>
      </c>
      <c r="J22" s="188">
        <v>65000</v>
      </c>
      <c r="K22" s="81">
        <v>0</v>
      </c>
      <c r="L22" s="81">
        <v>0</v>
      </c>
      <c r="M22" s="81">
        <v>42</v>
      </c>
      <c r="N22" s="91">
        <v>5</v>
      </c>
      <c r="O22" s="92">
        <v>0</v>
      </c>
      <c r="P22" s="93">
        <f>N22+O22</f>
        <v>5</v>
      </c>
      <c r="Q22" s="82">
        <f>IFERROR(P22/M22,"-")</f>
        <v>0.11904761904762</v>
      </c>
      <c r="R22" s="81">
        <v>0</v>
      </c>
      <c r="S22" s="81">
        <v>1</v>
      </c>
      <c r="T22" s="82">
        <f>IFERROR(S22/(O22+P22),"-")</f>
        <v>0.2</v>
      </c>
      <c r="U22" s="182">
        <f>IFERROR(J22/SUM(P22:P23),"-")</f>
        <v>684.21052631579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SUM(X22:X23)-SUM(J22:J23)</f>
        <v>-34000</v>
      </c>
      <c r="AB22" s="85">
        <f>SUM(X22:X23)/SUM(J22:J23)</f>
        <v>0.47692307692308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2</v>
      </c>
      <c r="AN22" s="101">
        <f>IF(P22=0,"",IF(AM22=0,"",(AM22/P22)))</f>
        <v>0.4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0.2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0.2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0.2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152</v>
      </c>
      <c r="C23" s="203"/>
      <c r="D23" s="203"/>
      <c r="E23" s="203"/>
      <c r="F23" s="203" t="s">
        <v>69</v>
      </c>
      <c r="G23" s="203"/>
      <c r="H23" s="90"/>
      <c r="I23" s="90"/>
      <c r="J23" s="188"/>
      <c r="K23" s="81">
        <v>0</v>
      </c>
      <c r="L23" s="81">
        <v>0</v>
      </c>
      <c r="M23" s="81">
        <v>184</v>
      </c>
      <c r="N23" s="91">
        <v>88</v>
      </c>
      <c r="O23" s="92">
        <v>2</v>
      </c>
      <c r="P23" s="93">
        <f>N23+O23</f>
        <v>90</v>
      </c>
      <c r="Q23" s="82">
        <f>IFERROR(P23/M23,"-")</f>
        <v>0.48913043478261</v>
      </c>
      <c r="R23" s="81">
        <v>7</v>
      </c>
      <c r="S23" s="81">
        <v>16</v>
      </c>
      <c r="T23" s="82">
        <f>IFERROR(S23/(O23+P23),"-")</f>
        <v>0.17391304347826</v>
      </c>
      <c r="U23" s="182"/>
      <c r="V23" s="84">
        <v>3</v>
      </c>
      <c r="W23" s="82">
        <f>IF(P23=0,"-",V23/P23)</f>
        <v>0.033333333333333</v>
      </c>
      <c r="X23" s="186">
        <v>31000</v>
      </c>
      <c r="Y23" s="187">
        <f>IFERROR(X23/P23,"-")</f>
        <v>344.44444444444</v>
      </c>
      <c r="Z23" s="187">
        <f>IFERROR(X23/V23,"-")</f>
        <v>10333.333333333</v>
      </c>
      <c r="AA23" s="188"/>
      <c r="AB23" s="85"/>
      <c r="AC23" s="79"/>
      <c r="AD23" s="94">
        <v>3</v>
      </c>
      <c r="AE23" s="95">
        <f>IF(P23=0,"",IF(AD23=0,"",(AD23/P23)))</f>
        <v>0.033333333333333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>
        <v>14</v>
      </c>
      <c r="AN23" s="101">
        <f>IF(P23=0,"",IF(AM23=0,"",(AM23/P23)))</f>
        <v>0.15555555555556</v>
      </c>
      <c r="AO23" s="100">
        <v>1</v>
      </c>
      <c r="AP23" s="102">
        <f>IFERROR(AP23/AM23,"-")</f>
        <v>0</v>
      </c>
      <c r="AQ23" s="103">
        <v>13000</v>
      </c>
      <c r="AR23" s="104">
        <f>IFERROR(AQ23/AM23,"-")</f>
        <v>928.57142857143</v>
      </c>
      <c r="AS23" s="105"/>
      <c r="AT23" s="105"/>
      <c r="AU23" s="105">
        <v>1</v>
      </c>
      <c r="AV23" s="106">
        <v>9</v>
      </c>
      <c r="AW23" s="107">
        <f>IF(P23=0,"",IF(AV23=0,"",(AV23/P23)))</f>
        <v>0.1</v>
      </c>
      <c r="AX23" s="106">
        <v>1</v>
      </c>
      <c r="AY23" s="108">
        <f>IFERROR(AX23/AV23,"-")</f>
        <v>0.11111111111111</v>
      </c>
      <c r="AZ23" s="109">
        <v>10000</v>
      </c>
      <c r="BA23" s="110">
        <f>IFERROR(AZ23/AV23,"-")</f>
        <v>1111.1111111111</v>
      </c>
      <c r="BB23" s="111"/>
      <c r="BC23" s="111">
        <v>1</v>
      </c>
      <c r="BD23" s="111"/>
      <c r="BE23" s="112">
        <v>23</v>
      </c>
      <c r="BF23" s="113">
        <f>IF(P23=0,"",IF(BE23=0,"",(BE23/P23)))</f>
        <v>0.25555555555556</v>
      </c>
      <c r="BG23" s="112">
        <v>1</v>
      </c>
      <c r="BH23" s="114">
        <f>IFERROR(BG23/BE23,"-")</f>
        <v>0.043478260869565</v>
      </c>
      <c r="BI23" s="115">
        <v>3000</v>
      </c>
      <c r="BJ23" s="116">
        <f>IFERROR(BI23/BE23,"-")</f>
        <v>130.4347826087</v>
      </c>
      <c r="BK23" s="117">
        <v>1</v>
      </c>
      <c r="BL23" s="117"/>
      <c r="BM23" s="117"/>
      <c r="BN23" s="119">
        <v>23</v>
      </c>
      <c r="BO23" s="120">
        <f>IF(P23=0,"",IF(BN23=0,"",(BN23/P23)))</f>
        <v>0.25555555555556</v>
      </c>
      <c r="BP23" s="121">
        <v>1</v>
      </c>
      <c r="BQ23" s="122">
        <f>IFERROR(BP23/BN23,"-")</f>
        <v>0.043478260869565</v>
      </c>
      <c r="BR23" s="123">
        <v>13000</v>
      </c>
      <c r="BS23" s="124">
        <f>IFERROR(BR23/BN23,"-")</f>
        <v>565.21739130435</v>
      </c>
      <c r="BT23" s="125"/>
      <c r="BU23" s="125"/>
      <c r="BV23" s="125">
        <v>1</v>
      </c>
      <c r="BW23" s="126">
        <v>11</v>
      </c>
      <c r="BX23" s="127">
        <f>IF(P23=0,"",IF(BW23=0,"",(BW23/P23)))</f>
        <v>0.12222222222222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>
        <v>7</v>
      </c>
      <c r="CG23" s="134">
        <f>IF(P23=0,"",IF(CF23=0,"",(CF23/P23)))</f>
        <v>0.077777777777778</v>
      </c>
      <c r="CH23" s="135">
        <v>1</v>
      </c>
      <c r="CI23" s="136">
        <f>IFERROR(CH23/CF23,"-")</f>
        <v>0.14285714285714</v>
      </c>
      <c r="CJ23" s="137">
        <v>15000</v>
      </c>
      <c r="CK23" s="138">
        <f>IFERROR(CJ23/CF23,"-")</f>
        <v>2142.8571428571</v>
      </c>
      <c r="CL23" s="139"/>
      <c r="CM23" s="139">
        <v>1</v>
      </c>
      <c r="CN23" s="139"/>
      <c r="CO23" s="140">
        <v>3</v>
      </c>
      <c r="CP23" s="141">
        <v>31000</v>
      </c>
      <c r="CQ23" s="141">
        <v>15000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0.89230769230769</v>
      </c>
      <c r="B24" s="203" t="s">
        <v>153</v>
      </c>
      <c r="C24" s="203" t="s">
        <v>119</v>
      </c>
      <c r="D24" s="203" t="s">
        <v>103</v>
      </c>
      <c r="E24" s="203" t="s">
        <v>154</v>
      </c>
      <c r="F24" s="203" t="s">
        <v>105</v>
      </c>
      <c r="G24" s="203" t="s">
        <v>155</v>
      </c>
      <c r="H24" s="90" t="s">
        <v>115</v>
      </c>
      <c r="I24" s="90" t="s">
        <v>97</v>
      </c>
      <c r="J24" s="188">
        <v>65000</v>
      </c>
      <c r="K24" s="81">
        <v>0</v>
      </c>
      <c r="L24" s="81">
        <v>0</v>
      </c>
      <c r="M24" s="81">
        <v>2</v>
      </c>
      <c r="N24" s="91">
        <v>0</v>
      </c>
      <c r="O24" s="92">
        <v>0</v>
      </c>
      <c r="P24" s="93">
        <f>N24+O24</f>
        <v>0</v>
      </c>
      <c r="Q24" s="82">
        <f>IFERROR(P24/M24,"-")</f>
        <v>0</v>
      </c>
      <c r="R24" s="81">
        <v>0</v>
      </c>
      <c r="S24" s="81">
        <v>0</v>
      </c>
      <c r="T24" s="82" t="str">
        <f>IFERROR(S24/(O24+P24),"-")</f>
        <v>-</v>
      </c>
      <c r="U24" s="182">
        <f>IFERROR(J24/SUM(P24:P25),"-")</f>
        <v>1031.746031746</v>
      </c>
      <c r="V24" s="84">
        <v>0</v>
      </c>
      <c r="W24" s="82" t="str">
        <f>IF(P24=0,"-",V24/P24)</f>
        <v>-</v>
      </c>
      <c r="X24" s="186">
        <v>0</v>
      </c>
      <c r="Y24" s="187" t="str">
        <f>IFERROR(X24/P24,"-")</f>
        <v>-</v>
      </c>
      <c r="Z24" s="187" t="str">
        <f>IFERROR(X24/V24,"-")</f>
        <v>-</v>
      </c>
      <c r="AA24" s="188">
        <f>SUM(X24:X25)-SUM(J24:J25)</f>
        <v>-7000</v>
      </c>
      <c r="AB24" s="85">
        <f>SUM(X24:X25)/SUM(J24:J25)</f>
        <v>0.89230769230769</v>
      </c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156</v>
      </c>
      <c r="C25" s="203"/>
      <c r="D25" s="203"/>
      <c r="E25" s="203"/>
      <c r="F25" s="203" t="s">
        <v>69</v>
      </c>
      <c r="G25" s="203"/>
      <c r="H25" s="90"/>
      <c r="I25" s="90"/>
      <c r="J25" s="188"/>
      <c r="K25" s="81">
        <v>0</v>
      </c>
      <c r="L25" s="81">
        <v>0</v>
      </c>
      <c r="M25" s="81">
        <v>125</v>
      </c>
      <c r="N25" s="91">
        <v>62</v>
      </c>
      <c r="O25" s="92">
        <v>1</v>
      </c>
      <c r="P25" s="93">
        <f>N25+O25</f>
        <v>63</v>
      </c>
      <c r="Q25" s="82">
        <f>IFERROR(P25/M25,"-")</f>
        <v>0.504</v>
      </c>
      <c r="R25" s="81">
        <v>10</v>
      </c>
      <c r="S25" s="81">
        <v>10</v>
      </c>
      <c r="T25" s="82">
        <f>IFERROR(S25/(O25+P25),"-")</f>
        <v>0.15625</v>
      </c>
      <c r="U25" s="182"/>
      <c r="V25" s="84">
        <v>2</v>
      </c>
      <c r="W25" s="82">
        <f>IF(P25=0,"-",V25/P25)</f>
        <v>0.031746031746032</v>
      </c>
      <c r="X25" s="186">
        <v>58000</v>
      </c>
      <c r="Y25" s="187">
        <f>IFERROR(X25/P25,"-")</f>
        <v>920.63492063492</v>
      </c>
      <c r="Z25" s="187">
        <f>IFERROR(X25/V25,"-")</f>
        <v>29000</v>
      </c>
      <c r="AA25" s="188"/>
      <c r="AB25" s="85"/>
      <c r="AC25" s="79"/>
      <c r="AD25" s="94">
        <v>3</v>
      </c>
      <c r="AE25" s="95">
        <f>IF(P25=0,"",IF(AD25=0,"",(AD25/P25)))</f>
        <v>0.047619047619048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>
        <v>8</v>
      </c>
      <c r="AN25" s="101">
        <f>IF(P25=0,"",IF(AM25=0,"",(AM25/P25)))</f>
        <v>0.12698412698413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>
        <v>13</v>
      </c>
      <c r="AW25" s="107">
        <f>IF(P25=0,"",IF(AV25=0,"",(AV25/P25)))</f>
        <v>0.20634920634921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12</v>
      </c>
      <c r="BF25" s="113">
        <f>IF(P25=0,"",IF(BE25=0,"",(BE25/P25)))</f>
        <v>0.19047619047619</v>
      </c>
      <c r="BG25" s="112">
        <v>1</v>
      </c>
      <c r="BH25" s="114">
        <f>IFERROR(BG25/BE25,"-")</f>
        <v>0.083333333333333</v>
      </c>
      <c r="BI25" s="115">
        <v>3000</v>
      </c>
      <c r="BJ25" s="116">
        <f>IFERROR(BI25/BE25,"-")</f>
        <v>250</v>
      </c>
      <c r="BK25" s="117">
        <v>1</v>
      </c>
      <c r="BL25" s="117"/>
      <c r="BM25" s="117"/>
      <c r="BN25" s="119">
        <v>17</v>
      </c>
      <c r="BO25" s="120">
        <f>IF(P25=0,"",IF(BN25=0,"",(BN25/P25)))</f>
        <v>0.26984126984127</v>
      </c>
      <c r="BP25" s="121">
        <v>4</v>
      </c>
      <c r="BQ25" s="122">
        <f>IFERROR(BP25/BN25,"-")</f>
        <v>0.23529411764706</v>
      </c>
      <c r="BR25" s="123">
        <v>2709000</v>
      </c>
      <c r="BS25" s="124">
        <f>IFERROR(BR25/BN25,"-")</f>
        <v>159352.94117647</v>
      </c>
      <c r="BT25" s="125">
        <v>2</v>
      </c>
      <c r="BU25" s="125"/>
      <c r="BV25" s="125">
        <v>2</v>
      </c>
      <c r="BW25" s="126">
        <v>4</v>
      </c>
      <c r="BX25" s="127">
        <f>IF(P25=0,"",IF(BW25=0,"",(BW25/P25)))</f>
        <v>0.063492063492063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>
        <v>6</v>
      </c>
      <c r="CG25" s="134">
        <f>IF(P25=0,"",IF(CF25=0,"",(CF25/P25)))</f>
        <v>0.095238095238095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2</v>
      </c>
      <c r="CP25" s="141">
        <v>58000</v>
      </c>
      <c r="CQ25" s="141">
        <v>2685000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30"/>
      <c r="B26" s="87"/>
      <c r="C26" s="88"/>
      <c r="D26" s="88"/>
      <c r="E26" s="88"/>
      <c r="F26" s="89"/>
      <c r="G26" s="90"/>
      <c r="H26" s="90"/>
      <c r="I26" s="90"/>
      <c r="J26" s="192"/>
      <c r="K26" s="34"/>
      <c r="L26" s="34"/>
      <c r="M26" s="31"/>
      <c r="N26" s="23"/>
      <c r="O26" s="23"/>
      <c r="P26" s="23"/>
      <c r="Q26" s="33"/>
      <c r="R26" s="32"/>
      <c r="S26" s="23"/>
      <c r="T26" s="32"/>
      <c r="U26" s="183"/>
      <c r="V26" s="25"/>
      <c r="W26" s="25"/>
      <c r="X26" s="189"/>
      <c r="Y26" s="189"/>
      <c r="Z26" s="189"/>
      <c r="AA26" s="189"/>
      <c r="AB26" s="33"/>
      <c r="AC26" s="59"/>
      <c r="AD26" s="63"/>
      <c r="AE26" s="64"/>
      <c r="AF26" s="63"/>
      <c r="AG26" s="67"/>
      <c r="AH26" s="68"/>
      <c r="AI26" s="69"/>
      <c r="AJ26" s="70"/>
      <c r="AK26" s="70"/>
      <c r="AL26" s="70"/>
      <c r="AM26" s="63"/>
      <c r="AN26" s="64"/>
      <c r="AO26" s="63"/>
      <c r="AP26" s="67"/>
      <c r="AQ26" s="68"/>
      <c r="AR26" s="69"/>
      <c r="AS26" s="70"/>
      <c r="AT26" s="70"/>
      <c r="AU26" s="70"/>
      <c r="AV26" s="63"/>
      <c r="AW26" s="64"/>
      <c r="AX26" s="63"/>
      <c r="AY26" s="67"/>
      <c r="AZ26" s="68"/>
      <c r="BA26" s="69"/>
      <c r="BB26" s="70"/>
      <c r="BC26" s="70"/>
      <c r="BD26" s="70"/>
      <c r="BE26" s="63"/>
      <c r="BF26" s="64"/>
      <c r="BG26" s="63"/>
      <c r="BH26" s="67"/>
      <c r="BI26" s="68"/>
      <c r="BJ26" s="69"/>
      <c r="BK26" s="70"/>
      <c r="BL26" s="70"/>
      <c r="BM26" s="70"/>
      <c r="BN26" s="65"/>
      <c r="BO26" s="66"/>
      <c r="BP26" s="63"/>
      <c r="BQ26" s="67"/>
      <c r="BR26" s="68"/>
      <c r="BS26" s="69"/>
      <c r="BT26" s="70"/>
      <c r="BU26" s="70"/>
      <c r="BV26" s="70"/>
      <c r="BW26" s="65"/>
      <c r="BX26" s="66"/>
      <c r="BY26" s="63"/>
      <c r="BZ26" s="67"/>
      <c r="CA26" s="68"/>
      <c r="CB26" s="69"/>
      <c r="CC26" s="70"/>
      <c r="CD26" s="70"/>
      <c r="CE26" s="70"/>
      <c r="CF26" s="65"/>
      <c r="CG26" s="66"/>
      <c r="CH26" s="63"/>
      <c r="CI26" s="67"/>
      <c r="CJ26" s="68"/>
      <c r="CK26" s="69"/>
      <c r="CL26" s="70"/>
      <c r="CM26" s="70"/>
      <c r="CN26" s="70"/>
      <c r="CO26" s="71"/>
      <c r="CP26" s="68"/>
      <c r="CQ26" s="68"/>
      <c r="CR26" s="68"/>
      <c r="CS26" s="72"/>
    </row>
    <row r="27" spans="1:98">
      <c r="A27" s="30"/>
      <c r="B27" s="37"/>
      <c r="C27" s="21"/>
      <c r="D27" s="21"/>
      <c r="E27" s="21"/>
      <c r="F27" s="22"/>
      <c r="G27" s="36"/>
      <c r="H27" s="36"/>
      <c r="I27" s="75"/>
      <c r="J27" s="193"/>
      <c r="K27" s="34"/>
      <c r="L27" s="34"/>
      <c r="M27" s="31"/>
      <c r="N27" s="23"/>
      <c r="O27" s="23"/>
      <c r="P27" s="23"/>
      <c r="Q27" s="33"/>
      <c r="R27" s="32"/>
      <c r="S27" s="23"/>
      <c r="T27" s="32"/>
      <c r="U27" s="183"/>
      <c r="V27" s="25"/>
      <c r="W27" s="25"/>
      <c r="X27" s="189"/>
      <c r="Y27" s="189"/>
      <c r="Z27" s="189"/>
      <c r="AA27" s="189"/>
      <c r="AB27" s="33"/>
      <c r="AC27" s="61"/>
      <c r="AD27" s="63"/>
      <c r="AE27" s="64"/>
      <c r="AF27" s="63"/>
      <c r="AG27" s="67"/>
      <c r="AH27" s="68"/>
      <c r="AI27" s="69"/>
      <c r="AJ27" s="70"/>
      <c r="AK27" s="70"/>
      <c r="AL27" s="70"/>
      <c r="AM27" s="63"/>
      <c r="AN27" s="64"/>
      <c r="AO27" s="63"/>
      <c r="AP27" s="67"/>
      <c r="AQ27" s="68"/>
      <c r="AR27" s="69"/>
      <c r="AS27" s="70"/>
      <c r="AT27" s="70"/>
      <c r="AU27" s="70"/>
      <c r="AV27" s="63"/>
      <c r="AW27" s="64"/>
      <c r="AX27" s="63"/>
      <c r="AY27" s="67"/>
      <c r="AZ27" s="68"/>
      <c r="BA27" s="69"/>
      <c r="BB27" s="70"/>
      <c r="BC27" s="70"/>
      <c r="BD27" s="70"/>
      <c r="BE27" s="63"/>
      <c r="BF27" s="64"/>
      <c r="BG27" s="63"/>
      <c r="BH27" s="67"/>
      <c r="BI27" s="68"/>
      <c r="BJ27" s="69"/>
      <c r="BK27" s="70"/>
      <c r="BL27" s="70"/>
      <c r="BM27" s="70"/>
      <c r="BN27" s="65"/>
      <c r="BO27" s="66"/>
      <c r="BP27" s="63"/>
      <c r="BQ27" s="67"/>
      <c r="BR27" s="68"/>
      <c r="BS27" s="69"/>
      <c r="BT27" s="70"/>
      <c r="BU27" s="70"/>
      <c r="BV27" s="70"/>
      <c r="BW27" s="65"/>
      <c r="BX27" s="66"/>
      <c r="BY27" s="63"/>
      <c r="BZ27" s="67"/>
      <c r="CA27" s="68"/>
      <c r="CB27" s="69"/>
      <c r="CC27" s="70"/>
      <c r="CD27" s="70"/>
      <c r="CE27" s="70"/>
      <c r="CF27" s="65"/>
      <c r="CG27" s="66"/>
      <c r="CH27" s="63"/>
      <c r="CI27" s="67"/>
      <c r="CJ27" s="68"/>
      <c r="CK27" s="69"/>
      <c r="CL27" s="70"/>
      <c r="CM27" s="70"/>
      <c r="CN27" s="70"/>
      <c r="CO27" s="71"/>
      <c r="CP27" s="68"/>
      <c r="CQ27" s="68"/>
      <c r="CR27" s="68"/>
      <c r="CS27" s="72"/>
    </row>
    <row r="28" spans="1:98">
      <c r="A28" s="19">
        <f>AB28</f>
        <v>3.1860923076923</v>
      </c>
      <c r="B28" s="39"/>
      <c r="C28" s="39"/>
      <c r="D28" s="39"/>
      <c r="E28" s="39"/>
      <c r="F28" s="39"/>
      <c r="G28" s="40" t="s">
        <v>157</v>
      </c>
      <c r="H28" s="40"/>
      <c r="I28" s="40"/>
      <c r="J28" s="190">
        <f>SUM(J6:J27)</f>
        <v>650000</v>
      </c>
      <c r="K28" s="41">
        <f>SUM(K6:K27)</f>
        <v>0</v>
      </c>
      <c r="L28" s="41">
        <f>SUM(L6:L27)</f>
        <v>0</v>
      </c>
      <c r="M28" s="41">
        <f>SUM(M6:M27)</f>
        <v>1189</v>
      </c>
      <c r="N28" s="41">
        <f>SUM(N6:N27)</f>
        <v>582</v>
      </c>
      <c r="O28" s="41">
        <f>SUM(O6:O27)</f>
        <v>10</v>
      </c>
      <c r="P28" s="41">
        <f>SUM(P6:P27)</f>
        <v>592</v>
      </c>
      <c r="Q28" s="42">
        <f>IFERROR(P28/M28,"-")</f>
        <v>0.49789739276703</v>
      </c>
      <c r="R28" s="78">
        <f>SUM(R6:R27)</f>
        <v>81</v>
      </c>
      <c r="S28" s="78">
        <f>SUM(S6:S27)</f>
        <v>93</v>
      </c>
      <c r="T28" s="42">
        <f>IFERROR(R28/P28,"-")</f>
        <v>0.13682432432432</v>
      </c>
      <c r="U28" s="184">
        <f>IFERROR(J28/P28,"-")</f>
        <v>1097.972972973</v>
      </c>
      <c r="V28" s="44">
        <f>SUM(V6:V27)</f>
        <v>19</v>
      </c>
      <c r="W28" s="42">
        <f>IFERROR(V28/P28,"-")</f>
        <v>0.032094594594595</v>
      </c>
      <c r="X28" s="190">
        <f>SUM(X6:X27)</f>
        <v>2070960</v>
      </c>
      <c r="Y28" s="190">
        <f>IFERROR(X28/P28,"-")</f>
        <v>3498.2432432432</v>
      </c>
      <c r="Z28" s="190">
        <f>IFERROR(X28/V28,"-")</f>
        <v>108997.89473684</v>
      </c>
      <c r="AA28" s="190">
        <f>X28-J28</f>
        <v>1420960</v>
      </c>
      <c r="AB28" s="47">
        <f>X28/J28</f>
        <v>3.1860923076923</v>
      </c>
      <c r="AC28" s="60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