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<sst xmlns="http://schemas.openxmlformats.org/spreadsheetml/2006/main" uniqueCount="179">
  <si>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</si>
  <si>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</si>
  <si>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</si>
  <si>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</si>
  <si>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</si>
  <si>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</si>
  <si>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</si>
  <si>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</si>
  <si>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</si>
  <si>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</si>
  <si>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</si>
  <si>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</si>
  <si>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</si>
  <si>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</si>
  <si>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</si>
  <si>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</si>
  <si>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</si>
  <si>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</si>
  <si>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</si>
  <si>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</si>
  <si>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</si>
  <si>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</si>
  <si>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</si>
  <si>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</si>
  <si>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</si>
  <si>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</si>
  <si>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</si>
  <si>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</si>
  <si>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</si>
  <si>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</si>
  <si>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</si>
  <si>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</si>
  <si>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</si>
  <si>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</si>
  <si>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</si>
  <si>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</si>
  <si>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</si>
  <si>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</si>
  <si>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</si>
  <si>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</si>
  <si>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</si>
  <si>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</si>
  <si>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</si>
  <si>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</si>
  <si>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</si>
  <si>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</si>
  <si>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</si>
  <si>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</si>
  <si>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</si>
  <si>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</si>
  <si>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</si>
  <si>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</si>
  <si>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</si>
  <si>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</si>
  <si>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</si>
  <si>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</si>
  <si>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</si>
  <si>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</si>
  <si>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</si>
  <si>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</si>
  <si>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</si>
  <si>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smss1888</t>
  </si>
  <si>
    <t>いろいろ</t>
  </si>
  <si>
    <t>企画枠ラーメン信夫</t>
  </si>
  <si>
    <t>空電</t>
  </si>
  <si>
    <t>実話カタログ企画</t>
  </si>
  <si>
    <t>企画枠</t>
  </si>
  <si>
    <t>9月01日(日)</t>
  </si>
  <si>
    <t>sms_a921</t>
  </si>
  <si>
    <t>大洋図書</t>
  </si>
  <si>
    <t>5P_着エロ画像メイン(加藤あやの)</t>
  </si>
  <si>
    <t>i34</t>
  </si>
  <si>
    <t>昭和の不思議101</t>
  </si>
  <si>
    <t>1C5P</t>
  </si>
  <si>
    <t>9月02日(月)</t>
  </si>
  <si>
    <t>smss1889</t>
  </si>
  <si>
    <t>sms_a922</t>
  </si>
  <si>
    <t>コアマガジン</t>
  </si>
  <si>
    <t>実話BUNKA超タブー</t>
  </si>
  <si>
    <t>smss1890</t>
  </si>
  <si>
    <t>sms_a923</t>
  </si>
  <si>
    <t>実話ナックルズGOLD</t>
  </si>
  <si>
    <t>9月09日(月)</t>
  </si>
  <si>
    <t>smss1891</t>
  </si>
  <si>
    <t>sms_a924</t>
  </si>
  <si>
    <t>マイウェイ出版</t>
  </si>
  <si>
    <t>2P_素敵なヤリ活(アイ)</t>
  </si>
  <si>
    <t>お宝タブー キャノンボール</t>
  </si>
  <si>
    <t>4C2P</t>
  </si>
  <si>
    <t>9月13日(金)</t>
  </si>
  <si>
    <t>smss1892</t>
  </si>
  <si>
    <t>sms_a925</t>
  </si>
  <si>
    <t>実話BUNKAタブー</t>
  </si>
  <si>
    <t>9月14日(土)</t>
  </si>
  <si>
    <t>smss1893</t>
  </si>
  <si>
    <t>sms_a926</t>
  </si>
  <si>
    <t>1P記事_求む！中高年男性版_アイ</t>
  </si>
  <si>
    <t>実話ナックルズSPECIAL2019</t>
  </si>
  <si>
    <t>表2　4C1P</t>
  </si>
  <si>
    <t>9月17日(火)</t>
  </si>
  <si>
    <t>smss1894</t>
  </si>
  <si>
    <t>sms_a927</t>
  </si>
  <si>
    <t>メディアソフト</t>
  </si>
  <si>
    <t>2P_対談風原稿_アイ</t>
  </si>
  <si>
    <t>ありえない芸能アイドル封印黒歴史スッパ抜き</t>
  </si>
  <si>
    <t>9月20日(金)</t>
  </si>
  <si>
    <t>smss1895</t>
  </si>
  <si>
    <t>sms_a928</t>
  </si>
  <si>
    <t>三和出版</t>
  </si>
  <si>
    <t>限界ギリギリ羞恥　極</t>
  </si>
  <si>
    <t>9月24日(火)</t>
  </si>
  <si>
    <t>smss1896</t>
  </si>
  <si>
    <t>sms_a929</t>
  </si>
  <si>
    <t>日本ジャーナル出版</t>
  </si>
  <si>
    <t>週刊実話増刊「実話ザ・タブー」</t>
  </si>
  <si>
    <t>9月25日(水)</t>
  </si>
  <si>
    <t>smss1897</t>
  </si>
  <si>
    <t>sms_a930</t>
  </si>
  <si>
    <t>ダイアプレス</t>
  </si>
  <si>
    <t>実録JOKER</t>
  </si>
  <si>
    <t>9月27日(金)</t>
  </si>
  <si>
    <t>smss1898</t>
  </si>
  <si>
    <t>sms_a931</t>
  </si>
  <si>
    <t>1P記事_求む！中高年男性版（OL風）_アイ</t>
  </si>
  <si>
    <t>写真実話</t>
  </si>
  <si>
    <t>表4　4C1P</t>
  </si>
  <si>
    <t>smss1899</t>
  </si>
  <si>
    <t>sms_a932</t>
  </si>
  <si>
    <t>一水社</t>
  </si>
  <si>
    <t>EX芸能モンスター</t>
  </si>
  <si>
    <t>9月28日(土)</t>
  </si>
  <si>
    <t>smss1900</t>
  </si>
  <si>
    <t>sms_a933</t>
  </si>
  <si>
    <t>封印お宝ふわふわ爆乳揉みまくりSP</t>
  </si>
  <si>
    <t>smss1901</t>
  </si>
  <si>
    <t>sms_a934</t>
  </si>
  <si>
    <t>究極美女プレステージSP</t>
  </si>
  <si>
    <t>smss1902</t>
  </si>
  <si>
    <t>sms_a935</t>
  </si>
  <si>
    <t>楽楽出版</t>
  </si>
  <si>
    <t>美女アスリートEXPRESS!</t>
  </si>
  <si>
    <t>9月30日(月)</t>
  </si>
  <si>
    <t>smss1903</t>
  </si>
  <si>
    <t>雑誌 TOTAL</t>
  </si>
  <si>
    <t>●DVD 広告</t>
  </si>
  <si>
    <t>sms_a914</t>
  </si>
  <si>
    <t>DVD漫画まさお</t>
  </si>
  <si>
    <t>A4判、書店売、1620円、4c16P</t>
  </si>
  <si>
    <t>mv20i</t>
  </si>
  <si>
    <t>DVD GOLD9時間</t>
  </si>
  <si>
    <t>DVD貼付け面4C1/2P</t>
  </si>
  <si>
    <t>smss1880</t>
  </si>
  <si>
    <t>sms_a916</t>
  </si>
  <si>
    <t>ぶんか社</t>
  </si>
  <si>
    <t>DVD4コマ</t>
  </si>
  <si>
    <t>EXCITING MAX!Special</t>
  </si>
  <si>
    <t>DVD袋裏1C+DVDコンテンツ枠</t>
  </si>
  <si>
    <t>9月11日(水)</t>
  </si>
  <si>
    <t>smss1883</t>
  </si>
  <si>
    <t>sms_a917</t>
  </si>
  <si>
    <t>インフォメディア</t>
  </si>
  <si>
    <t>B5判、書店売、1250円、4c32P、2万部</t>
  </si>
  <si>
    <t>五十路六十路 完熟奥さまの中出しファック!</t>
  </si>
  <si>
    <t>DVD袋裏1C+コンテンツ枠</t>
  </si>
  <si>
    <t>smss1884</t>
  </si>
  <si>
    <t>sms_a918</t>
  </si>
  <si>
    <t>A4判、書店売、1620円、4c32P</t>
  </si>
  <si>
    <t>中出しEveryday地下DVD9時間</t>
  </si>
  <si>
    <t>smss1885</t>
  </si>
  <si>
    <t>sms_a920</t>
  </si>
  <si>
    <t>メディアックス</t>
  </si>
  <si>
    <t>しろうと美人妻中出し新作地下DVD9時間不倫が病み付きになったわ</t>
  </si>
  <si>
    <t>smss1887</t>
  </si>
  <si>
    <t>sms_a919</t>
  </si>
  <si>
    <t>A4判、書店売、1188円、4c52P</t>
  </si>
  <si>
    <t>性春の坂道</t>
  </si>
  <si>
    <t>DVD袋表4C</t>
  </si>
  <si>
    <t>smss1886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</si>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</sst>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31</v>
      </c>
      <c r="D6" s="195">
        <v>1179000</v>
      </c>
      <c r="E6" s="81">
        <v>0</v>
      </c>
      <c r="F6" s="81">
        <v>0</v>
      </c>
      <c r="G6" s="81">
        <v>1006</v>
      </c>
      <c r="H6" s="91">
        <v>194</v>
      </c>
      <c r="I6" s="92">
        <v>0</v>
      </c>
      <c r="J6" s="145">
        <f>H6+I6</f>
        <v>194</v>
      </c>
      <c r="K6" s="82">
        <f>IFERROR(J6/G6,"-")</f>
        <v>0.19284294234592</v>
      </c>
      <c r="L6" s="81">
        <v>28</v>
      </c>
      <c r="M6" s="81">
        <v>46</v>
      </c>
      <c r="N6" s="82">
        <f>IFERROR(L6/J6,"-")</f>
        <v>0.14432989690722</v>
      </c>
      <c r="O6" s="83">
        <f>IFERROR(D6/J6,"-")</f>
        <v>6077.3195876289</v>
      </c>
      <c r="P6" s="84">
        <v>34</v>
      </c>
      <c r="Q6" s="82">
        <f>IFERROR(P6/J6,"-")</f>
        <v>0.17525773195876</v>
      </c>
      <c r="R6" s="200">
        <v>2523500</v>
      </c>
      <c r="S6" s="201">
        <f>IFERROR(R6/J6,"-")</f>
        <v>13007.731958763</v>
      </c>
      <c r="T6" s="201">
        <f>IFERROR(R6/P6,"-")</f>
        <v>74220.588235294</v>
      </c>
      <c r="U6" s="195">
        <f>IFERROR(R6-D6,"-")</f>
        <v>1344500</v>
      </c>
      <c r="V6" s="85">
        <f>R6/D6</f>
        <v>2.1403731976251</v>
      </c>
      <c r="W6" s="79"/>
      <c r="X6" s="144"/>
    </row>
    <row r="7" spans="1:24">
      <c r="A7" s="80"/>
      <c r="B7" s="86" t="s">
        <v>24</v>
      </c>
      <c r="C7" s="86">
        <v>12</v>
      </c>
      <c r="D7" s="195">
        <v>510000</v>
      </c>
      <c r="E7" s="81">
        <v>0</v>
      </c>
      <c r="F7" s="81">
        <v>0</v>
      </c>
      <c r="G7" s="81">
        <v>895</v>
      </c>
      <c r="H7" s="91">
        <v>281</v>
      </c>
      <c r="I7" s="92">
        <v>1</v>
      </c>
      <c r="J7" s="145">
        <f>H7+I7</f>
        <v>282</v>
      </c>
      <c r="K7" s="82">
        <f>IFERROR(J7/G7,"-")</f>
        <v>0.31508379888268</v>
      </c>
      <c r="L7" s="81">
        <v>3</v>
      </c>
      <c r="M7" s="81">
        <v>52</v>
      </c>
      <c r="N7" s="82">
        <f>IFERROR(L7/J7,"-")</f>
        <v>0.01063829787234</v>
      </c>
      <c r="O7" s="83">
        <f>IFERROR(D7/J7,"-")</f>
        <v>1808.5106382979</v>
      </c>
      <c r="P7" s="84">
        <v>8</v>
      </c>
      <c r="Q7" s="82">
        <f>IFERROR(P7/J7,"-")</f>
        <v>0.028368794326241</v>
      </c>
      <c r="R7" s="200">
        <v>2242500</v>
      </c>
      <c r="S7" s="201">
        <f>IFERROR(R7/J7,"-")</f>
        <v>7952.1276595745</v>
      </c>
      <c r="T7" s="201">
        <f>IFERROR(R7/P7,"-")</f>
        <v>280312.5</v>
      </c>
      <c r="U7" s="195">
        <f>IFERROR(R7-D7,"-")</f>
        <v>1732500</v>
      </c>
      <c r="V7" s="85">
        <f>R7/D7</f>
        <v>4.3970588235294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1689000</v>
      </c>
      <c r="E10" s="41">
        <f>SUM(E6:E8)</f>
        <v>0</v>
      </c>
      <c r="F10" s="41">
        <f>SUM(F6:F8)</f>
        <v>0</v>
      </c>
      <c r="G10" s="41">
        <f>SUM(G6:G8)</f>
        <v>1901</v>
      </c>
      <c r="H10" s="41">
        <f>SUM(H6:H8)</f>
        <v>475</v>
      </c>
      <c r="I10" s="41">
        <f>SUM(I6:I8)</f>
        <v>1</v>
      </c>
      <c r="J10" s="41">
        <f>SUM(J6:J8)</f>
        <v>476</v>
      </c>
      <c r="K10" s="42">
        <f>IFERROR(J10/G10,"-")</f>
        <v>0.25039452919516</v>
      </c>
      <c r="L10" s="78">
        <f>SUM(L6:L8)</f>
        <v>31</v>
      </c>
      <c r="M10" s="78">
        <f>SUM(M6:M8)</f>
        <v>98</v>
      </c>
      <c r="N10" s="42">
        <f>IFERROR(L10/J10,"-")</f>
        <v>0.065126050420168</v>
      </c>
      <c r="O10" s="43">
        <f>IFERROR(D10/J10,"-")</f>
        <v>3548.3193277311</v>
      </c>
      <c r="P10" s="44">
        <f>SUM(P6:P8)</f>
        <v>42</v>
      </c>
      <c r="Q10" s="42">
        <f>IFERROR(P10/J10,"-")</f>
        <v>0.088235294117647</v>
      </c>
      <c r="R10" s="45">
        <f>SUM(R6:R8)</f>
        <v>4766000</v>
      </c>
      <c r="S10" s="45">
        <f>IFERROR(R10/J10,"-")</f>
        <v>10012.605042017</v>
      </c>
      <c r="T10" s="45">
        <f>IFERROR(R10/P10,"-")</f>
        <v>113476.19047619</v>
      </c>
      <c r="U10" s="46">
        <f>SUM(U6:U8)</f>
        <v>3077000</v>
      </c>
      <c r="V10" s="47">
        <f>IFERROR(R10/D10,"-")</f>
        <v>2.8217880402605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4.0571428571429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</v>
      </c>
      <c r="K6" s="81">
        <v>0</v>
      </c>
      <c r="L6" s="81">
        <v>0</v>
      </c>
      <c r="M6" s="81">
        <v>171</v>
      </c>
      <c r="N6" s="91">
        <v>51</v>
      </c>
      <c r="O6" s="92">
        <v>0</v>
      </c>
      <c r="P6" s="93">
        <f>N6+O6</f>
        <v>51</v>
      </c>
      <c r="Q6" s="82">
        <f>IFERROR(P6/M6,"-")</f>
        <v>0.29824561403509</v>
      </c>
      <c r="R6" s="81">
        <v>11</v>
      </c>
      <c r="S6" s="81">
        <v>9</v>
      </c>
      <c r="T6" s="82">
        <f>IFERROR(S6/(O6+P6),"-")</f>
        <v>0.17647058823529</v>
      </c>
      <c r="U6" s="182">
        <f>IFERROR(J6/SUM(P6:P6),"-")</f>
        <v>1372.5490196078</v>
      </c>
      <c r="V6" s="84">
        <v>6</v>
      </c>
      <c r="W6" s="82">
        <f>IF(P6=0,"-",V6/P6)</f>
        <v>0.11764705882353</v>
      </c>
      <c r="X6" s="186">
        <v>284000</v>
      </c>
      <c r="Y6" s="187">
        <f>IFERROR(X6/P6,"-")</f>
        <v>5568.6274509804</v>
      </c>
      <c r="Z6" s="187">
        <f>IFERROR(X6/V6,"-")</f>
        <v>47333.333333333</v>
      </c>
      <c r="AA6" s="188">
        <f>SUM(X6:X6)-SUM(J6:J6)</f>
        <v>214000</v>
      </c>
      <c r="AB6" s="85">
        <f>SUM(X6:X6)/SUM(J6:J6)</f>
        <v>4.0571428571429</v>
      </c>
      <c r="AC6" s="79"/>
      <c r="AD6" s="94">
        <v>1</v>
      </c>
      <c r="AE6" s="95">
        <f>IF(P6=0,"",IF(AD6=0,"",(AD6/P6)))</f>
        <v>0.019607843137255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0.098039215686275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0.11764705882353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18</v>
      </c>
      <c r="BF6" s="113">
        <f>IF(P6=0,"",IF(BE6=0,"",(BE6/P6)))</f>
        <v>0.35294117647059</v>
      </c>
      <c r="BG6" s="112">
        <v>1</v>
      </c>
      <c r="BH6" s="114">
        <f>IFERROR(BG6/BE6,"-")</f>
        <v>0.055555555555556</v>
      </c>
      <c r="BI6" s="115">
        <v>47000</v>
      </c>
      <c r="BJ6" s="116">
        <f>IFERROR(BI6/BE6,"-")</f>
        <v>2611.1111111111</v>
      </c>
      <c r="BK6" s="117"/>
      <c r="BL6" s="117"/>
      <c r="BM6" s="117">
        <v>1</v>
      </c>
      <c r="BN6" s="119">
        <v>8</v>
      </c>
      <c r="BO6" s="120">
        <f>IF(P6=0,"",IF(BN6=0,"",(BN6/P6)))</f>
        <v>0.15686274509804</v>
      </c>
      <c r="BP6" s="121">
        <v>2</v>
      </c>
      <c r="BQ6" s="122">
        <f>IFERROR(BP6/BN6,"-")</f>
        <v>0.25</v>
      </c>
      <c r="BR6" s="123">
        <v>10000</v>
      </c>
      <c r="BS6" s="124">
        <f>IFERROR(BR6/BN6,"-")</f>
        <v>1250</v>
      </c>
      <c r="BT6" s="125">
        <v>1</v>
      </c>
      <c r="BU6" s="125"/>
      <c r="BV6" s="125">
        <v>1</v>
      </c>
      <c r="BW6" s="126">
        <v>12</v>
      </c>
      <c r="BX6" s="127">
        <f>IF(P6=0,"",IF(BW6=0,"",(BW6/P6)))</f>
        <v>0.23529411764706</v>
      </c>
      <c r="BY6" s="128">
        <v>3</v>
      </c>
      <c r="BZ6" s="129">
        <f>IFERROR(BY6/BW6,"-")</f>
        <v>0.25</v>
      </c>
      <c r="CA6" s="130">
        <v>227000</v>
      </c>
      <c r="CB6" s="131">
        <f>IFERROR(CA6/BW6,"-")</f>
        <v>18916.666666667</v>
      </c>
      <c r="CC6" s="132">
        <v>1</v>
      </c>
      <c r="CD6" s="132">
        <v>1</v>
      </c>
      <c r="CE6" s="132">
        <v>1</v>
      </c>
      <c r="CF6" s="133">
        <v>1</v>
      </c>
      <c r="CG6" s="134">
        <f>IF(P6=0,"",IF(CF6=0,"",(CF6/P6)))</f>
        <v>0.019607843137255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6</v>
      </c>
      <c r="CP6" s="141">
        <v>284000</v>
      </c>
      <c r="CQ6" s="141">
        <v>218000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>
        <f>AB7</f>
        <v>0.21333333333333</v>
      </c>
      <c r="B7" s="203" t="s">
        <v>68</v>
      </c>
      <c r="C7" s="203" t="s">
        <v>69</v>
      </c>
      <c r="D7" s="203" t="s">
        <v>70</v>
      </c>
      <c r="E7" s="203"/>
      <c r="F7" s="203" t="s">
        <v>71</v>
      </c>
      <c r="G7" s="203" t="s">
        <v>72</v>
      </c>
      <c r="H7" s="90" t="s">
        <v>73</v>
      </c>
      <c r="I7" s="90" t="s">
        <v>74</v>
      </c>
      <c r="J7" s="188">
        <v>75000</v>
      </c>
      <c r="K7" s="81">
        <v>0</v>
      </c>
      <c r="L7" s="81">
        <v>0</v>
      </c>
      <c r="M7" s="81">
        <v>22</v>
      </c>
      <c r="N7" s="91">
        <v>3</v>
      </c>
      <c r="O7" s="92">
        <v>0</v>
      </c>
      <c r="P7" s="93">
        <f>N7+O7</f>
        <v>3</v>
      </c>
      <c r="Q7" s="82">
        <f>IFERROR(P7/M7,"-")</f>
        <v>0.13636363636364</v>
      </c>
      <c r="R7" s="81">
        <v>1</v>
      </c>
      <c r="S7" s="81">
        <v>0</v>
      </c>
      <c r="T7" s="82">
        <f>IFERROR(S7/(O7+P7),"-")</f>
        <v>0</v>
      </c>
      <c r="U7" s="182">
        <f>IFERROR(J7/SUM(P7:P8),"-")</f>
        <v>8333.3333333333</v>
      </c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>
        <f>SUM(X7:X8)-SUM(J7:J8)</f>
        <v>-59000</v>
      </c>
      <c r="AB7" s="85">
        <f>SUM(X7:X8)/SUM(J7:J8)</f>
        <v>0.21333333333333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75</v>
      </c>
      <c r="C8" s="203"/>
      <c r="D8" s="203"/>
      <c r="E8" s="203"/>
      <c r="F8" s="203" t="s">
        <v>64</v>
      </c>
      <c r="G8" s="203"/>
      <c r="H8" s="90"/>
      <c r="I8" s="90"/>
      <c r="J8" s="188"/>
      <c r="K8" s="81">
        <v>0</v>
      </c>
      <c r="L8" s="81">
        <v>0</v>
      </c>
      <c r="M8" s="81">
        <v>14</v>
      </c>
      <c r="N8" s="91">
        <v>6</v>
      </c>
      <c r="O8" s="92">
        <v>0</v>
      </c>
      <c r="P8" s="93">
        <f>N8+O8</f>
        <v>6</v>
      </c>
      <c r="Q8" s="82">
        <f>IFERROR(P8/M8,"-")</f>
        <v>0.42857142857143</v>
      </c>
      <c r="R8" s="81">
        <v>1</v>
      </c>
      <c r="S8" s="81">
        <v>1</v>
      </c>
      <c r="T8" s="82">
        <f>IFERROR(S8/(O8+P8),"-")</f>
        <v>0.16666666666667</v>
      </c>
      <c r="U8" s="182"/>
      <c r="V8" s="84">
        <v>3</v>
      </c>
      <c r="W8" s="82">
        <f>IF(P8=0,"-",V8/P8)</f>
        <v>0.5</v>
      </c>
      <c r="X8" s="186">
        <v>16000</v>
      </c>
      <c r="Y8" s="187">
        <f>IFERROR(X8/P8,"-")</f>
        <v>2666.6666666667</v>
      </c>
      <c r="Z8" s="187">
        <f>IFERROR(X8/V8,"-")</f>
        <v>5333.3333333333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4</v>
      </c>
      <c r="BF8" s="113">
        <f>IF(P8=0,"",IF(BE8=0,"",(BE8/P8)))</f>
        <v>0.66666666666667</v>
      </c>
      <c r="BG8" s="112">
        <v>2</v>
      </c>
      <c r="BH8" s="114">
        <f>IFERROR(BG8/BE8,"-")</f>
        <v>0.5</v>
      </c>
      <c r="BI8" s="115">
        <v>8000</v>
      </c>
      <c r="BJ8" s="116">
        <f>IFERROR(BI8/BE8,"-")</f>
        <v>2000</v>
      </c>
      <c r="BK8" s="117">
        <v>2</v>
      </c>
      <c r="BL8" s="117"/>
      <c r="BM8" s="117"/>
      <c r="BN8" s="119">
        <v>1</v>
      </c>
      <c r="BO8" s="120">
        <f>IF(P8=0,"",IF(BN8=0,"",(BN8/P8)))</f>
        <v>0.16666666666667</v>
      </c>
      <c r="BP8" s="121">
        <v>1</v>
      </c>
      <c r="BQ8" s="122">
        <f>IFERROR(BP8/BN8,"-")</f>
        <v>1</v>
      </c>
      <c r="BR8" s="123">
        <v>8000</v>
      </c>
      <c r="BS8" s="124">
        <f>IFERROR(BR8/BN8,"-")</f>
        <v>8000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16000</v>
      </c>
      <c r="CQ8" s="141">
        <v>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0.092307692307692</v>
      </c>
      <c r="B9" s="203" t="s">
        <v>76</v>
      </c>
      <c r="C9" s="203" t="s">
        <v>77</v>
      </c>
      <c r="D9" s="203" t="s">
        <v>70</v>
      </c>
      <c r="E9" s="203"/>
      <c r="F9" s="203" t="s">
        <v>71</v>
      </c>
      <c r="G9" s="203" t="s">
        <v>78</v>
      </c>
      <c r="H9" s="90" t="s">
        <v>73</v>
      </c>
      <c r="I9" s="90" t="s">
        <v>74</v>
      </c>
      <c r="J9" s="188">
        <v>65000</v>
      </c>
      <c r="K9" s="81">
        <v>0</v>
      </c>
      <c r="L9" s="81">
        <v>0</v>
      </c>
      <c r="M9" s="81">
        <v>31</v>
      </c>
      <c r="N9" s="91">
        <v>4</v>
      </c>
      <c r="O9" s="92">
        <v>0</v>
      </c>
      <c r="P9" s="93">
        <f>N9+O9</f>
        <v>4</v>
      </c>
      <c r="Q9" s="82">
        <f>IFERROR(P9/M9,"-")</f>
        <v>0.12903225806452</v>
      </c>
      <c r="R9" s="81">
        <v>0</v>
      </c>
      <c r="S9" s="81">
        <v>2</v>
      </c>
      <c r="T9" s="82">
        <f>IFERROR(S9/(O9+P9),"-")</f>
        <v>0.5</v>
      </c>
      <c r="U9" s="182">
        <f>IFERROR(J9/SUM(P9:P10),"-")</f>
        <v>7222.2222222222</v>
      </c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>
        <f>SUM(X9:X10)-SUM(J9:J10)</f>
        <v>-59000</v>
      </c>
      <c r="AB9" s="85">
        <f>SUM(X9:X10)/SUM(J9:J10)</f>
        <v>0.092307692307692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79</v>
      </c>
      <c r="C10" s="203"/>
      <c r="D10" s="203"/>
      <c r="E10" s="203"/>
      <c r="F10" s="203" t="s">
        <v>64</v>
      </c>
      <c r="G10" s="203"/>
      <c r="H10" s="90"/>
      <c r="I10" s="90"/>
      <c r="J10" s="188"/>
      <c r="K10" s="81">
        <v>0</v>
      </c>
      <c r="L10" s="81">
        <v>0</v>
      </c>
      <c r="M10" s="81">
        <v>5</v>
      </c>
      <c r="N10" s="91">
        <v>5</v>
      </c>
      <c r="O10" s="92">
        <v>0</v>
      </c>
      <c r="P10" s="93">
        <f>N10+O10</f>
        <v>5</v>
      </c>
      <c r="Q10" s="82">
        <f>IFERROR(P10/M10,"-")</f>
        <v>1</v>
      </c>
      <c r="R10" s="81">
        <v>0</v>
      </c>
      <c r="S10" s="81">
        <v>1</v>
      </c>
      <c r="T10" s="82">
        <f>IFERROR(S10/(O10+P10),"-")</f>
        <v>0.2</v>
      </c>
      <c r="U10" s="182"/>
      <c r="V10" s="84">
        <v>2</v>
      </c>
      <c r="W10" s="82">
        <f>IF(P10=0,"-",V10/P10)</f>
        <v>0.4</v>
      </c>
      <c r="X10" s="186">
        <v>6000</v>
      </c>
      <c r="Y10" s="187">
        <f>IFERROR(X10/P10,"-")</f>
        <v>1200</v>
      </c>
      <c r="Z10" s="187">
        <f>IFERROR(X10/V10,"-")</f>
        <v>3000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</v>
      </c>
      <c r="BG10" s="112">
        <v>1</v>
      </c>
      <c r="BH10" s="114">
        <f>IFERROR(BG10/BE10,"-")</f>
        <v>1</v>
      </c>
      <c r="BI10" s="115">
        <v>3000</v>
      </c>
      <c r="BJ10" s="116">
        <f>IFERROR(BI10/BE10,"-")</f>
        <v>3000</v>
      </c>
      <c r="BK10" s="117">
        <v>1</v>
      </c>
      <c r="BL10" s="117"/>
      <c r="BM10" s="117"/>
      <c r="BN10" s="119">
        <v>3</v>
      </c>
      <c r="BO10" s="120">
        <f>IF(P10=0,"",IF(BN10=0,"",(BN10/P10)))</f>
        <v>0.6</v>
      </c>
      <c r="BP10" s="121">
        <v>1</v>
      </c>
      <c r="BQ10" s="122">
        <f>IFERROR(BP10/BN10,"-")</f>
        <v>0.33333333333333</v>
      </c>
      <c r="BR10" s="123">
        <v>3000</v>
      </c>
      <c r="BS10" s="124">
        <f>IFERROR(BR10/BN10,"-")</f>
        <v>1000</v>
      </c>
      <c r="BT10" s="125">
        <v>1</v>
      </c>
      <c r="BU10" s="125"/>
      <c r="BV10" s="125"/>
      <c r="BW10" s="126">
        <v>1</v>
      </c>
      <c r="BX10" s="127">
        <f>IF(P10=0,"",IF(BW10=0,"",(BW10/P10)))</f>
        <v>0.2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6000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8.8214285714286</v>
      </c>
      <c r="B11" s="203" t="s">
        <v>80</v>
      </c>
      <c r="C11" s="203" t="s">
        <v>69</v>
      </c>
      <c r="D11" s="203" t="s">
        <v>70</v>
      </c>
      <c r="E11" s="203"/>
      <c r="F11" s="203" t="s">
        <v>71</v>
      </c>
      <c r="G11" s="203" t="s">
        <v>81</v>
      </c>
      <c r="H11" s="90" t="s">
        <v>73</v>
      </c>
      <c r="I11" s="90" t="s">
        <v>82</v>
      </c>
      <c r="J11" s="188">
        <v>70000</v>
      </c>
      <c r="K11" s="81">
        <v>0</v>
      </c>
      <c r="L11" s="81">
        <v>0</v>
      </c>
      <c r="M11" s="81">
        <v>89</v>
      </c>
      <c r="N11" s="91">
        <v>4</v>
      </c>
      <c r="O11" s="92">
        <v>0</v>
      </c>
      <c r="P11" s="93">
        <f>N11+O11</f>
        <v>4</v>
      </c>
      <c r="Q11" s="82">
        <f>IFERROR(P11/M11,"-")</f>
        <v>0.044943820224719</v>
      </c>
      <c r="R11" s="81">
        <v>0</v>
      </c>
      <c r="S11" s="81">
        <v>1</v>
      </c>
      <c r="T11" s="82">
        <f>IFERROR(S11/(O11+P11),"-")</f>
        <v>0.25</v>
      </c>
      <c r="U11" s="182">
        <f>IFERROR(J11/SUM(P11:P12),"-")</f>
        <v>3333.3333333333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SUM(X11:X12)-SUM(J11:J12)</f>
        <v>547500</v>
      </c>
      <c r="AB11" s="85">
        <f>SUM(X11:X12)/SUM(J11:J12)</f>
        <v>8.8214285714286</v>
      </c>
      <c r="AC11" s="79"/>
      <c r="AD11" s="94">
        <v>1</v>
      </c>
      <c r="AE11" s="95">
        <f>IF(P11=0,"",IF(AD11=0,"",(AD11/P11)))</f>
        <v>0.25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/>
      <c r="E12" s="203"/>
      <c r="F12" s="203" t="s">
        <v>64</v>
      </c>
      <c r="G12" s="203"/>
      <c r="H12" s="90"/>
      <c r="I12" s="90"/>
      <c r="J12" s="188"/>
      <c r="K12" s="81">
        <v>0</v>
      </c>
      <c r="L12" s="81">
        <v>0</v>
      </c>
      <c r="M12" s="81">
        <v>30</v>
      </c>
      <c r="N12" s="91">
        <v>17</v>
      </c>
      <c r="O12" s="92">
        <v>0</v>
      </c>
      <c r="P12" s="93">
        <f>N12+O12</f>
        <v>17</v>
      </c>
      <c r="Q12" s="82">
        <f>IFERROR(P12/M12,"-")</f>
        <v>0.56666666666667</v>
      </c>
      <c r="R12" s="81">
        <v>3</v>
      </c>
      <c r="S12" s="81">
        <v>3</v>
      </c>
      <c r="T12" s="82">
        <f>IFERROR(S12/(O12+P12),"-")</f>
        <v>0.17647058823529</v>
      </c>
      <c r="U12" s="182"/>
      <c r="V12" s="84">
        <v>5</v>
      </c>
      <c r="W12" s="82">
        <f>IF(P12=0,"-",V12/P12)</f>
        <v>0.29411764705882</v>
      </c>
      <c r="X12" s="186">
        <v>617500</v>
      </c>
      <c r="Y12" s="187">
        <f>IFERROR(X12/P12,"-")</f>
        <v>36323.529411765</v>
      </c>
      <c r="Z12" s="187">
        <f>IFERROR(X12/V12,"-")</f>
        <v>123500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0.058823529411765</v>
      </c>
      <c r="AO12" s="100">
        <v>1</v>
      </c>
      <c r="AP12" s="102">
        <f>IFERROR(AP12/AM12,"-")</f>
        <v>0</v>
      </c>
      <c r="AQ12" s="103">
        <v>3000</v>
      </c>
      <c r="AR12" s="104">
        <f>IFERROR(AQ12/AM12,"-")</f>
        <v>3000</v>
      </c>
      <c r="AS12" s="105">
        <v>1</v>
      </c>
      <c r="AT12" s="105"/>
      <c r="AU12" s="105"/>
      <c r="AV12" s="106">
        <v>3</v>
      </c>
      <c r="AW12" s="107">
        <f>IF(P12=0,"",IF(AV12=0,"",(AV12/P12)))</f>
        <v>0.17647058823529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0.17647058823529</v>
      </c>
      <c r="BG12" s="112">
        <v>2</v>
      </c>
      <c r="BH12" s="114">
        <f>IFERROR(BG12/BE12,"-")</f>
        <v>0.66666666666667</v>
      </c>
      <c r="BI12" s="115">
        <v>16000</v>
      </c>
      <c r="BJ12" s="116">
        <f>IFERROR(BI12/BE12,"-")</f>
        <v>5333.3333333333</v>
      </c>
      <c r="BK12" s="117">
        <v>1</v>
      </c>
      <c r="BL12" s="117"/>
      <c r="BM12" s="117">
        <v>1</v>
      </c>
      <c r="BN12" s="119">
        <v>4</v>
      </c>
      <c r="BO12" s="120">
        <f>IF(P12=0,"",IF(BN12=0,"",(BN12/P12)))</f>
        <v>0.23529411764706</v>
      </c>
      <c r="BP12" s="121">
        <v>1</v>
      </c>
      <c r="BQ12" s="122">
        <f>IFERROR(BP12/BN12,"-")</f>
        <v>0.25</v>
      </c>
      <c r="BR12" s="123">
        <v>219500</v>
      </c>
      <c r="BS12" s="124">
        <f>IFERROR(BR12/BN12,"-")</f>
        <v>54875</v>
      </c>
      <c r="BT12" s="125"/>
      <c r="BU12" s="125"/>
      <c r="BV12" s="125">
        <v>1</v>
      </c>
      <c r="BW12" s="126">
        <v>5</v>
      </c>
      <c r="BX12" s="127">
        <f>IF(P12=0,"",IF(BW12=0,"",(BW12/P12)))</f>
        <v>0.29411764705882</v>
      </c>
      <c r="BY12" s="128">
        <v>1</v>
      </c>
      <c r="BZ12" s="129">
        <f>IFERROR(BY12/BW12,"-")</f>
        <v>0.2</v>
      </c>
      <c r="CA12" s="130">
        <v>379000</v>
      </c>
      <c r="CB12" s="131">
        <f>IFERROR(CA12/BW12,"-")</f>
        <v>75800</v>
      </c>
      <c r="CC12" s="132"/>
      <c r="CD12" s="132"/>
      <c r="CE12" s="132">
        <v>1</v>
      </c>
      <c r="CF12" s="133">
        <v>1</v>
      </c>
      <c r="CG12" s="134">
        <f>IF(P12=0,"",IF(CF12=0,"",(CF12/P12)))</f>
        <v>0.058823529411765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5</v>
      </c>
      <c r="CP12" s="141">
        <v>617500</v>
      </c>
      <c r="CQ12" s="141">
        <v>379000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0.69090909090909</v>
      </c>
      <c r="B13" s="203" t="s">
        <v>84</v>
      </c>
      <c r="C13" s="203" t="s">
        <v>85</v>
      </c>
      <c r="D13" s="203" t="s">
        <v>86</v>
      </c>
      <c r="E13" s="203"/>
      <c r="F13" s="203" t="s">
        <v>71</v>
      </c>
      <c r="G13" s="203" t="s">
        <v>87</v>
      </c>
      <c r="H13" s="90" t="s">
        <v>88</v>
      </c>
      <c r="I13" s="90" t="s">
        <v>89</v>
      </c>
      <c r="J13" s="188">
        <v>55000</v>
      </c>
      <c r="K13" s="81">
        <v>0</v>
      </c>
      <c r="L13" s="81">
        <v>0</v>
      </c>
      <c r="M13" s="81">
        <v>13</v>
      </c>
      <c r="N13" s="91">
        <v>2</v>
      </c>
      <c r="O13" s="92">
        <v>0</v>
      </c>
      <c r="P13" s="93">
        <f>N13+O13</f>
        <v>2</v>
      </c>
      <c r="Q13" s="82">
        <f>IFERROR(P13/M13,"-")</f>
        <v>0.15384615384615</v>
      </c>
      <c r="R13" s="81">
        <v>1</v>
      </c>
      <c r="S13" s="81">
        <v>0</v>
      </c>
      <c r="T13" s="82">
        <f>IFERROR(S13/(O13+P13),"-")</f>
        <v>0</v>
      </c>
      <c r="U13" s="182">
        <f>IFERROR(J13/SUM(P13:P14),"-")</f>
        <v>11000</v>
      </c>
      <c r="V13" s="84">
        <v>1</v>
      </c>
      <c r="W13" s="82">
        <f>IF(P13=0,"-",V13/P13)</f>
        <v>0.5</v>
      </c>
      <c r="X13" s="186">
        <v>38000</v>
      </c>
      <c r="Y13" s="187">
        <f>IFERROR(X13/P13,"-")</f>
        <v>19000</v>
      </c>
      <c r="Z13" s="187">
        <f>IFERROR(X13/V13,"-")</f>
        <v>38000</v>
      </c>
      <c r="AA13" s="188">
        <f>SUM(X13:X14)-SUM(J13:J14)</f>
        <v>-17000</v>
      </c>
      <c r="AB13" s="85">
        <f>SUM(X13:X14)/SUM(J13:J14)</f>
        <v>0.69090909090909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0.5</v>
      </c>
      <c r="AO13" s="100">
        <v>1</v>
      </c>
      <c r="AP13" s="102">
        <f>IFERROR(AP13/AM13,"-")</f>
        <v>0</v>
      </c>
      <c r="AQ13" s="103">
        <v>38000</v>
      </c>
      <c r="AR13" s="104">
        <f>IFERROR(AQ13/AM13,"-")</f>
        <v>38000</v>
      </c>
      <c r="AS13" s="105"/>
      <c r="AT13" s="105"/>
      <c r="AU13" s="105">
        <v>1</v>
      </c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38000</v>
      </c>
      <c r="CQ13" s="141">
        <v>38000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/>
      <c r="E14" s="203"/>
      <c r="F14" s="203" t="s">
        <v>64</v>
      </c>
      <c r="G14" s="203"/>
      <c r="H14" s="90"/>
      <c r="I14" s="90"/>
      <c r="J14" s="188"/>
      <c r="K14" s="81">
        <v>0</v>
      </c>
      <c r="L14" s="81">
        <v>0</v>
      </c>
      <c r="M14" s="81">
        <v>7</v>
      </c>
      <c r="N14" s="91">
        <v>3</v>
      </c>
      <c r="O14" s="92">
        <v>0</v>
      </c>
      <c r="P14" s="93">
        <f>N14+O14</f>
        <v>3</v>
      </c>
      <c r="Q14" s="82">
        <f>IFERROR(P14/M14,"-")</f>
        <v>0.42857142857143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0.33333333333333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</v>
      </c>
      <c r="B15" s="203" t="s">
        <v>91</v>
      </c>
      <c r="C15" s="203" t="s">
        <v>77</v>
      </c>
      <c r="D15" s="203" t="s">
        <v>70</v>
      </c>
      <c r="E15" s="203"/>
      <c r="F15" s="203" t="s">
        <v>71</v>
      </c>
      <c r="G15" s="203" t="s">
        <v>92</v>
      </c>
      <c r="H15" s="90" t="s">
        <v>73</v>
      </c>
      <c r="I15" s="205" t="s">
        <v>93</v>
      </c>
      <c r="J15" s="188">
        <v>65000</v>
      </c>
      <c r="K15" s="81">
        <v>0</v>
      </c>
      <c r="L15" s="81">
        <v>0</v>
      </c>
      <c r="M15" s="81">
        <v>72</v>
      </c>
      <c r="N15" s="91">
        <v>6</v>
      </c>
      <c r="O15" s="92">
        <v>0</v>
      </c>
      <c r="P15" s="93">
        <f>N15+O15</f>
        <v>6</v>
      </c>
      <c r="Q15" s="82">
        <f>IFERROR(P15/M15,"-")</f>
        <v>0.083333333333333</v>
      </c>
      <c r="R15" s="81">
        <v>0</v>
      </c>
      <c r="S15" s="81">
        <v>3</v>
      </c>
      <c r="T15" s="82">
        <f>IFERROR(S15/(O15+P15),"-")</f>
        <v>0.5</v>
      </c>
      <c r="U15" s="182">
        <f>IFERROR(J15/SUM(P15:P16),"-")</f>
        <v>5909.0909090909</v>
      </c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>
        <f>SUM(X15:X16)-SUM(J15:J16)</f>
        <v>-65000</v>
      </c>
      <c r="AB15" s="85">
        <f>SUM(X15:X16)/SUM(J15:J16)</f>
        <v>0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3</v>
      </c>
      <c r="AN15" s="101">
        <f>IF(P15=0,"",IF(AM15=0,"",(AM15/P15)))</f>
        <v>0.5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0.16666666666667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/>
      <c r="E16" s="203"/>
      <c r="F16" s="203" t="s">
        <v>64</v>
      </c>
      <c r="G16" s="203"/>
      <c r="H16" s="90"/>
      <c r="I16" s="90"/>
      <c r="J16" s="188"/>
      <c r="K16" s="81">
        <v>0</v>
      </c>
      <c r="L16" s="81">
        <v>0</v>
      </c>
      <c r="M16" s="81">
        <v>8</v>
      </c>
      <c r="N16" s="91">
        <v>5</v>
      </c>
      <c r="O16" s="92">
        <v>0</v>
      </c>
      <c r="P16" s="93">
        <f>N16+O16</f>
        <v>5</v>
      </c>
      <c r="Q16" s="82">
        <f>IFERROR(P16/M16,"-")</f>
        <v>0.625</v>
      </c>
      <c r="R16" s="81">
        <v>1</v>
      </c>
      <c r="S16" s="81">
        <v>1</v>
      </c>
      <c r="T16" s="82">
        <f>IFERROR(S16/(O16+P16),"-")</f>
        <v>0.2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4</v>
      </c>
      <c r="BO16" s="120">
        <f>IF(P16=0,"",IF(BN16=0,"",(BN16/P16)))</f>
        <v>0.8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0.03</v>
      </c>
      <c r="B17" s="203" t="s">
        <v>95</v>
      </c>
      <c r="C17" s="203" t="s">
        <v>69</v>
      </c>
      <c r="D17" s="203" t="s">
        <v>96</v>
      </c>
      <c r="E17" s="203"/>
      <c r="F17" s="203" t="s">
        <v>71</v>
      </c>
      <c r="G17" s="203" t="s">
        <v>97</v>
      </c>
      <c r="H17" s="90" t="s">
        <v>98</v>
      </c>
      <c r="I17" s="90" t="s">
        <v>99</v>
      </c>
      <c r="J17" s="188">
        <v>100000</v>
      </c>
      <c r="K17" s="81">
        <v>0</v>
      </c>
      <c r="L17" s="81">
        <v>0</v>
      </c>
      <c r="M17" s="81">
        <v>45</v>
      </c>
      <c r="N17" s="91">
        <v>5</v>
      </c>
      <c r="O17" s="92">
        <v>0</v>
      </c>
      <c r="P17" s="93">
        <f>N17+O17</f>
        <v>5</v>
      </c>
      <c r="Q17" s="82">
        <f>IFERROR(P17/M17,"-")</f>
        <v>0.11111111111111</v>
      </c>
      <c r="R17" s="81">
        <v>0</v>
      </c>
      <c r="S17" s="81">
        <v>3</v>
      </c>
      <c r="T17" s="82">
        <f>IFERROR(S17/(O17+P17),"-")</f>
        <v>0.6</v>
      </c>
      <c r="U17" s="182">
        <f>IFERROR(J17/SUM(P17:P18),"-")</f>
        <v>20000</v>
      </c>
      <c r="V17" s="84">
        <v>1</v>
      </c>
      <c r="W17" s="82">
        <f>IF(P17=0,"-",V17/P17)</f>
        <v>0.2</v>
      </c>
      <c r="X17" s="186">
        <v>3000</v>
      </c>
      <c r="Y17" s="187">
        <f>IFERROR(X17/P17,"-")</f>
        <v>600</v>
      </c>
      <c r="Z17" s="187">
        <f>IFERROR(X17/V17,"-")</f>
        <v>3000</v>
      </c>
      <c r="AA17" s="188">
        <f>SUM(X17:X18)-SUM(J17:J18)</f>
        <v>-97000</v>
      </c>
      <c r="AB17" s="85">
        <f>SUM(X17:X18)/SUM(J17:J18)</f>
        <v>0.03</v>
      </c>
      <c r="AC17" s="79"/>
      <c r="AD17" s="94">
        <v>2</v>
      </c>
      <c r="AE17" s="95">
        <f>IF(P17=0,"",IF(AD17=0,"",(AD17/P17)))</f>
        <v>0.4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0.4</v>
      </c>
      <c r="BG17" s="112">
        <v>1</v>
      </c>
      <c r="BH17" s="114">
        <f>IFERROR(BG17/BE17,"-")</f>
        <v>0.5</v>
      </c>
      <c r="BI17" s="115">
        <v>3000</v>
      </c>
      <c r="BJ17" s="116">
        <f>IFERROR(BI17/BE17,"-")</f>
        <v>1500</v>
      </c>
      <c r="BK17" s="117">
        <v>1</v>
      </c>
      <c r="BL17" s="117"/>
      <c r="BM17" s="117"/>
      <c r="BN17" s="119">
        <v>1</v>
      </c>
      <c r="BO17" s="120">
        <f>IF(P17=0,"",IF(BN17=0,"",(BN17/P17)))</f>
        <v>0.2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0</v>
      </c>
      <c r="L18" s="81">
        <v>0</v>
      </c>
      <c r="M18" s="81">
        <v>3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3.8666666666667</v>
      </c>
      <c r="B19" s="203" t="s">
        <v>101</v>
      </c>
      <c r="C19" s="203" t="s">
        <v>102</v>
      </c>
      <c r="D19" s="203" t="s">
        <v>103</v>
      </c>
      <c r="E19" s="203"/>
      <c r="F19" s="203" t="s">
        <v>71</v>
      </c>
      <c r="G19" s="203" t="s">
        <v>104</v>
      </c>
      <c r="H19" s="90" t="s">
        <v>88</v>
      </c>
      <c r="I19" s="90" t="s">
        <v>105</v>
      </c>
      <c r="J19" s="188">
        <v>45000</v>
      </c>
      <c r="K19" s="81">
        <v>0</v>
      </c>
      <c r="L19" s="81">
        <v>0</v>
      </c>
      <c r="M19" s="81">
        <v>18</v>
      </c>
      <c r="N19" s="91">
        <v>6</v>
      </c>
      <c r="O19" s="92">
        <v>0</v>
      </c>
      <c r="P19" s="93">
        <f>N19+O19</f>
        <v>6</v>
      </c>
      <c r="Q19" s="82">
        <f>IFERROR(P19/M19,"-")</f>
        <v>0.33333333333333</v>
      </c>
      <c r="R19" s="81">
        <v>0</v>
      </c>
      <c r="S19" s="81">
        <v>2</v>
      </c>
      <c r="T19" s="82">
        <f>IFERROR(S19/(O19+P19),"-")</f>
        <v>0.33333333333333</v>
      </c>
      <c r="U19" s="182">
        <f>IFERROR(J19/SUM(P19:P20),"-")</f>
        <v>5000</v>
      </c>
      <c r="V19" s="84">
        <v>1</v>
      </c>
      <c r="W19" s="82">
        <f>IF(P19=0,"-",V19/P19)</f>
        <v>0.16666666666667</v>
      </c>
      <c r="X19" s="186">
        <v>128000</v>
      </c>
      <c r="Y19" s="187">
        <f>IFERROR(X19/P19,"-")</f>
        <v>21333.333333333</v>
      </c>
      <c r="Z19" s="187">
        <f>IFERROR(X19/V19,"-")</f>
        <v>128000</v>
      </c>
      <c r="AA19" s="188">
        <f>SUM(X19:X20)-SUM(J19:J20)</f>
        <v>129000</v>
      </c>
      <c r="AB19" s="85">
        <f>SUM(X19:X20)/SUM(J19:J20)</f>
        <v>3.8666666666667</v>
      </c>
      <c r="AC19" s="79"/>
      <c r="AD19" s="94">
        <v>3</v>
      </c>
      <c r="AE19" s="95">
        <f>IF(P19=0,"",IF(AD19=0,"",(AD19/P19)))</f>
        <v>0.5</v>
      </c>
      <c r="AF19" s="94">
        <v>1</v>
      </c>
      <c r="AG19" s="96">
        <f>IFERROR(AF19/AD19,"-")</f>
        <v>0.33333333333333</v>
      </c>
      <c r="AH19" s="97">
        <v>128000</v>
      </c>
      <c r="AI19" s="98">
        <f>IFERROR(AH19/AD19,"-")</f>
        <v>42666.666666667</v>
      </c>
      <c r="AJ19" s="99"/>
      <c r="AK19" s="99"/>
      <c r="AL19" s="99">
        <v>1</v>
      </c>
      <c r="AM19" s="100">
        <v>1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0.33333333333333</v>
      </c>
      <c r="BP19" s="121">
        <v>1</v>
      </c>
      <c r="BQ19" s="122">
        <f>IFERROR(BP19/BN19,"-")</f>
        <v>0.5</v>
      </c>
      <c r="BR19" s="123">
        <v>10000</v>
      </c>
      <c r="BS19" s="124">
        <f>IFERROR(BR19/BN19,"-")</f>
        <v>5000</v>
      </c>
      <c r="BT19" s="125"/>
      <c r="BU19" s="125">
        <v>1</v>
      </c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128000</v>
      </c>
      <c r="CQ19" s="141">
        <v>128000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106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0</v>
      </c>
      <c r="L20" s="81">
        <v>0</v>
      </c>
      <c r="M20" s="81">
        <v>3</v>
      </c>
      <c r="N20" s="91">
        <v>3</v>
      </c>
      <c r="O20" s="92">
        <v>0</v>
      </c>
      <c r="P20" s="93">
        <f>N20+O20</f>
        <v>3</v>
      </c>
      <c r="Q20" s="82">
        <f>IFERROR(P20/M20,"-")</f>
        <v>1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2</v>
      </c>
      <c r="W20" s="82">
        <f>IF(P20=0,"-",V20/P20)</f>
        <v>0.66666666666667</v>
      </c>
      <c r="X20" s="186">
        <v>46000</v>
      </c>
      <c r="Y20" s="187">
        <f>IFERROR(X20/P20,"-")</f>
        <v>15333.333333333</v>
      </c>
      <c r="Z20" s="187">
        <f>IFERROR(X20/V20,"-")</f>
        <v>23000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>
        <v>1</v>
      </c>
      <c r="BH20" s="114">
        <f>IFERROR(BG20/BE20,"-")</f>
        <v>1</v>
      </c>
      <c r="BI20" s="115">
        <v>23000</v>
      </c>
      <c r="BJ20" s="116">
        <f>IFERROR(BI20/BE20,"-")</f>
        <v>23000</v>
      </c>
      <c r="BK20" s="117"/>
      <c r="BL20" s="117"/>
      <c r="BM20" s="117">
        <v>1</v>
      </c>
      <c r="BN20" s="119">
        <v>1</v>
      </c>
      <c r="BO20" s="120">
        <f>IF(P20=0,"",IF(BN20=0,"",(BN20/P20)))</f>
        <v>0.33333333333333</v>
      </c>
      <c r="BP20" s="121">
        <v>1</v>
      </c>
      <c r="BQ20" s="122">
        <f>IFERROR(BP20/BN20,"-")</f>
        <v>1</v>
      </c>
      <c r="BR20" s="123">
        <v>23000</v>
      </c>
      <c r="BS20" s="124">
        <f>IFERROR(BR20/BN20,"-")</f>
        <v>23000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46000</v>
      </c>
      <c r="CQ20" s="141">
        <v>23000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1.3703703703704</v>
      </c>
      <c r="B21" s="203" t="s">
        <v>107</v>
      </c>
      <c r="C21" s="203" t="s">
        <v>108</v>
      </c>
      <c r="D21" s="203" t="s">
        <v>86</v>
      </c>
      <c r="E21" s="203"/>
      <c r="F21" s="203" t="s">
        <v>71</v>
      </c>
      <c r="G21" s="203" t="s">
        <v>109</v>
      </c>
      <c r="H21" s="90" t="s">
        <v>88</v>
      </c>
      <c r="I21" s="90" t="s">
        <v>110</v>
      </c>
      <c r="J21" s="188">
        <v>27000</v>
      </c>
      <c r="K21" s="81">
        <v>0</v>
      </c>
      <c r="L21" s="81">
        <v>0</v>
      </c>
      <c r="M21" s="81">
        <v>3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>
        <f>IFERROR(J21/SUM(P21:P22),"-")</f>
        <v>9000</v>
      </c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>
        <f>SUM(X21:X22)-SUM(J21:J22)</f>
        <v>10000</v>
      </c>
      <c r="AB21" s="85">
        <f>SUM(X21:X22)/SUM(J21:J22)</f>
        <v>1.3703703703704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111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0</v>
      </c>
      <c r="L22" s="81">
        <v>0</v>
      </c>
      <c r="M22" s="81">
        <v>206</v>
      </c>
      <c r="N22" s="91">
        <v>3</v>
      </c>
      <c r="O22" s="92">
        <v>0</v>
      </c>
      <c r="P22" s="93">
        <f>N22+O22</f>
        <v>3</v>
      </c>
      <c r="Q22" s="82">
        <f>IFERROR(P22/M22,"-")</f>
        <v>0.014563106796117</v>
      </c>
      <c r="R22" s="81">
        <v>2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0.33333333333333</v>
      </c>
      <c r="X22" s="186">
        <v>37000</v>
      </c>
      <c r="Y22" s="187">
        <f>IFERROR(X22/P22,"-")</f>
        <v>12333.333333333</v>
      </c>
      <c r="Z22" s="187">
        <f>IFERROR(X22/V22,"-")</f>
        <v>37000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0.33333333333333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0.33333333333333</v>
      </c>
      <c r="BY22" s="128">
        <v>1</v>
      </c>
      <c r="BZ22" s="129">
        <f>IFERROR(BY22/BW22,"-")</f>
        <v>1</v>
      </c>
      <c r="CA22" s="130">
        <v>17000</v>
      </c>
      <c r="CB22" s="131">
        <f>IFERROR(CA22/BW22,"-")</f>
        <v>17000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37000</v>
      </c>
      <c r="CQ22" s="141">
        <v>17000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0.152</v>
      </c>
      <c r="B23" s="203" t="s">
        <v>112</v>
      </c>
      <c r="C23" s="203" t="s">
        <v>113</v>
      </c>
      <c r="D23" s="203" t="s">
        <v>70</v>
      </c>
      <c r="E23" s="203"/>
      <c r="F23" s="203" t="s">
        <v>71</v>
      </c>
      <c r="G23" s="203" t="s">
        <v>114</v>
      </c>
      <c r="H23" s="90" t="s">
        <v>73</v>
      </c>
      <c r="I23" s="90" t="s">
        <v>115</v>
      </c>
      <c r="J23" s="188">
        <v>125000</v>
      </c>
      <c r="K23" s="81">
        <v>0</v>
      </c>
      <c r="L23" s="81">
        <v>0</v>
      </c>
      <c r="M23" s="81">
        <v>37</v>
      </c>
      <c r="N23" s="91">
        <v>5</v>
      </c>
      <c r="O23" s="92">
        <v>0</v>
      </c>
      <c r="P23" s="93">
        <f>N23+O23</f>
        <v>5</v>
      </c>
      <c r="Q23" s="82">
        <f>IFERROR(P23/M23,"-")</f>
        <v>0.13513513513514</v>
      </c>
      <c r="R23" s="81">
        <v>0</v>
      </c>
      <c r="S23" s="81">
        <v>3</v>
      </c>
      <c r="T23" s="82">
        <f>IFERROR(S23/(O23+P23),"-")</f>
        <v>0.6</v>
      </c>
      <c r="U23" s="182">
        <f>IFERROR(J23/SUM(P23:P24),"-")</f>
        <v>12500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-106000</v>
      </c>
      <c r="AB23" s="85">
        <f>SUM(X23:X24)/SUM(J23:J24)</f>
        <v>0.152</v>
      </c>
      <c r="AC23" s="79"/>
      <c r="AD23" s="94">
        <v>1</v>
      </c>
      <c r="AE23" s="95">
        <f>IF(P23=0,"",IF(AD23=0,"",(AD23/P23)))</f>
        <v>0.2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</v>
      </c>
      <c r="AN23" s="101">
        <f>IF(P23=0,"",IF(AM23=0,"",(AM23/P23)))</f>
        <v>0.2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116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15</v>
      </c>
      <c r="N24" s="91">
        <v>5</v>
      </c>
      <c r="O24" s="92">
        <v>0</v>
      </c>
      <c r="P24" s="93">
        <f>N24+O24</f>
        <v>5</v>
      </c>
      <c r="Q24" s="82">
        <f>IFERROR(P24/M24,"-")</f>
        <v>0.33333333333333</v>
      </c>
      <c r="R24" s="81">
        <v>1</v>
      </c>
      <c r="S24" s="81">
        <v>1</v>
      </c>
      <c r="T24" s="82">
        <f>IFERROR(S24/(O24+P24),"-")</f>
        <v>0.2</v>
      </c>
      <c r="U24" s="182"/>
      <c r="V24" s="84">
        <v>2</v>
      </c>
      <c r="W24" s="82">
        <f>IF(P24=0,"-",V24/P24)</f>
        <v>0.4</v>
      </c>
      <c r="X24" s="186">
        <v>19000</v>
      </c>
      <c r="Y24" s="187">
        <f>IFERROR(X24/P24,"-")</f>
        <v>3800</v>
      </c>
      <c r="Z24" s="187">
        <f>IFERROR(X24/V24,"-")</f>
        <v>9500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0.4</v>
      </c>
      <c r="BP24" s="121">
        <v>1</v>
      </c>
      <c r="BQ24" s="122">
        <f>IFERROR(BP24/BN24,"-")</f>
        <v>0.5</v>
      </c>
      <c r="BR24" s="123">
        <v>13000</v>
      </c>
      <c r="BS24" s="124">
        <f>IFERROR(BR24/BN24,"-")</f>
        <v>6500</v>
      </c>
      <c r="BT24" s="125"/>
      <c r="BU24" s="125"/>
      <c r="BV24" s="125">
        <v>1</v>
      </c>
      <c r="BW24" s="126">
        <v>1</v>
      </c>
      <c r="BX24" s="127">
        <f>IF(P24=0,"",IF(BW24=0,"",(BW24/P24)))</f>
        <v>0.2</v>
      </c>
      <c r="BY24" s="128">
        <v>1</v>
      </c>
      <c r="BZ24" s="129">
        <f>IFERROR(BY24/BW24,"-")</f>
        <v>1</v>
      </c>
      <c r="CA24" s="130">
        <v>6000</v>
      </c>
      <c r="CB24" s="131">
        <f>IFERROR(CA24/BW24,"-")</f>
        <v>6000</v>
      </c>
      <c r="CC24" s="132"/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19000</v>
      </c>
      <c r="CQ24" s="141">
        <v>13000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2.4117647058824</v>
      </c>
      <c r="B25" s="203" t="s">
        <v>117</v>
      </c>
      <c r="C25" s="203" t="s">
        <v>118</v>
      </c>
      <c r="D25" s="203" t="s">
        <v>70</v>
      </c>
      <c r="E25" s="203"/>
      <c r="F25" s="203" t="s">
        <v>71</v>
      </c>
      <c r="G25" s="203" t="s">
        <v>119</v>
      </c>
      <c r="H25" s="90" t="s">
        <v>73</v>
      </c>
      <c r="I25" s="90" t="s">
        <v>120</v>
      </c>
      <c r="J25" s="188">
        <v>85000</v>
      </c>
      <c r="K25" s="81">
        <v>0</v>
      </c>
      <c r="L25" s="81">
        <v>0</v>
      </c>
      <c r="M25" s="81">
        <v>17</v>
      </c>
      <c r="N25" s="91">
        <v>5</v>
      </c>
      <c r="O25" s="92">
        <v>0</v>
      </c>
      <c r="P25" s="93">
        <f>N25+O25</f>
        <v>5</v>
      </c>
      <c r="Q25" s="82">
        <f>IFERROR(P25/M25,"-")</f>
        <v>0.29411764705882</v>
      </c>
      <c r="R25" s="81">
        <v>1</v>
      </c>
      <c r="S25" s="81">
        <v>1</v>
      </c>
      <c r="T25" s="82">
        <f>IFERROR(S25/(O25+P25),"-")</f>
        <v>0.2</v>
      </c>
      <c r="U25" s="182">
        <f>IFERROR(J25/SUM(P25:P26),"-")</f>
        <v>12142.857142857</v>
      </c>
      <c r="V25" s="84">
        <v>1</v>
      </c>
      <c r="W25" s="82">
        <f>IF(P25=0,"-",V25/P25)</f>
        <v>0.2</v>
      </c>
      <c r="X25" s="186">
        <v>8000</v>
      </c>
      <c r="Y25" s="187">
        <f>IFERROR(X25/P25,"-")</f>
        <v>1600</v>
      </c>
      <c r="Z25" s="187">
        <f>IFERROR(X25/V25,"-")</f>
        <v>8000</v>
      </c>
      <c r="AA25" s="188">
        <f>SUM(X25:X26)-SUM(J25:J26)</f>
        <v>120000</v>
      </c>
      <c r="AB25" s="85">
        <f>SUM(X25:X26)/SUM(J25:J26)</f>
        <v>2.4117647058824</v>
      </c>
      <c r="AC25" s="79"/>
      <c r="AD25" s="94">
        <v>1</v>
      </c>
      <c r="AE25" s="95">
        <f>IF(P25=0,"",IF(AD25=0,"",(AD25/P25)))</f>
        <v>0.2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4</v>
      </c>
      <c r="BF25" s="113">
        <f>IF(P25=0,"",IF(BE25=0,"",(BE25/P25)))</f>
        <v>0.8</v>
      </c>
      <c r="BG25" s="112">
        <v>1</v>
      </c>
      <c r="BH25" s="114">
        <f>IFERROR(BG25/BE25,"-")</f>
        <v>0.25</v>
      </c>
      <c r="BI25" s="115">
        <v>13000</v>
      </c>
      <c r="BJ25" s="116">
        <f>IFERROR(BI25/BE25,"-")</f>
        <v>3250</v>
      </c>
      <c r="BK25" s="117"/>
      <c r="BL25" s="117"/>
      <c r="BM25" s="117">
        <v>1</v>
      </c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8000</v>
      </c>
      <c r="CQ25" s="141">
        <v>13000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121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9</v>
      </c>
      <c r="N26" s="91">
        <v>2</v>
      </c>
      <c r="O26" s="92">
        <v>0</v>
      </c>
      <c r="P26" s="93">
        <f>N26+O26</f>
        <v>2</v>
      </c>
      <c r="Q26" s="82">
        <f>IFERROR(P26/M26,"-")</f>
        <v>0.22222222222222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0.5</v>
      </c>
      <c r="X26" s="186">
        <v>197000</v>
      </c>
      <c r="Y26" s="187">
        <f>IFERROR(X26/P26,"-")</f>
        <v>98500</v>
      </c>
      <c r="Z26" s="187">
        <f>IFERROR(X26/V26,"-")</f>
        <v>197000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0.5</v>
      </c>
      <c r="BP26" s="121">
        <v>1</v>
      </c>
      <c r="BQ26" s="122">
        <f>IFERROR(BP26/BN26,"-")</f>
        <v>1</v>
      </c>
      <c r="BR26" s="123">
        <v>197000</v>
      </c>
      <c r="BS26" s="124">
        <f>IFERROR(BR26/BN26,"-")</f>
        <v>197000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0.5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197000</v>
      </c>
      <c r="CQ26" s="141">
        <v>197000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0.16315789473684</v>
      </c>
      <c r="B27" s="203" t="s">
        <v>122</v>
      </c>
      <c r="C27" s="203" t="s">
        <v>108</v>
      </c>
      <c r="D27" s="203" t="s">
        <v>123</v>
      </c>
      <c r="E27" s="203"/>
      <c r="F27" s="203" t="s">
        <v>71</v>
      </c>
      <c r="G27" s="203" t="s">
        <v>124</v>
      </c>
      <c r="H27" s="90" t="s">
        <v>125</v>
      </c>
      <c r="I27" s="90" t="s">
        <v>120</v>
      </c>
      <c r="J27" s="188">
        <v>190000</v>
      </c>
      <c r="K27" s="81">
        <v>0</v>
      </c>
      <c r="L27" s="81">
        <v>0</v>
      </c>
      <c r="M27" s="81">
        <v>39</v>
      </c>
      <c r="N27" s="91">
        <v>8</v>
      </c>
      <c r="O27" s="92">
        <v>0</v>
      </c>
      <c r="P27" s="93">
        <f>N27+O27</f>
        <v>8</v>
      </c>
      <c r="Q27" s="82">
        <f>IFERROR(P27/M27,"-")</f>
        <v>0.20512820512821</v>
      </c>
      <c r="R27" s="81">
        <v>0</v>
      </c>
      <c r="S27" s="81">
        <v>3</v>
      </c>
      <c r="T27" s="82">
        <f>IFERROR(S27/(O27+P27),"-")</f>
        <v>0.375</v>
      </c>
      <c r="U27" s="182">
        <f>IFERROR(J27/SUM(P27:P28),"-")</f>
        <v>11875</v>
      </c>
      <c r="V27" s="84">
        <v>1</v>
      </c>
      <c r="W27" s="82">
        <f>IF(P27=0,"-",V27/P27)</f>
        <v>0.125</v>
      </c>
      <c r="X27" s="186">
        <v>21000</v>
      </c>
      <c r="Y27" s="187">
        <f>IFERROR(X27/P27,"-")</f>
        <v>2625</v>
      </c>
      <c r="Z27" s="187">
        <f>IFERROR(X27/V27,"-")</f>
        <v>21000</v>
      </c>
      <c r="AA27" s="188">
        <f>SUM(X27:X28)-SUM(J27:J28)</f>
        <v>-159000</v>
      </c>
      <c r="AB27" s="85">
        <f>SUM(X27:X28)/SUM(J27:J28)</f>
        <v>0.16315789473684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</v>
      </c>
      <c r="AN27" s="101">
        <f>IF(P27=0,"",IF(AM27=0,"",(AM27/P27)))</f>
        <v>0.25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2</v>
      </c>
      <c r="AW27" s="107">
        <f>IF(P27=0,"",IF(AV27=0,"",(AV27/P27)))</f>
        <v>0.25</v>
      </c>
      <c r="AX27" s="106">
        <v>1</v>
      </c>
      <c r="AY27" s="108">
        <f>IFERROR(AX27/AV27,"-")</f>
        <v>0.5</v>
      </c>
      <c r="AZ27" s="109">
        <v>21000</v>
      </c>
      <c r="BA27" s="110">
        <f>IFERROR(AZ27/AV27,"-")</f>
        <v>10500</v>
      </c>
      <c r="BB27" s="111"/>
      <c r="BC27" s="111"/>
      <c r="BD27" s="111">
        <v>1</v>
      </c>
      <c r="BE27" s="112">
        <v>1</v>
      </c>
      <c r="BF27" s="113">
        <f>IF(P27=0,"",IF(BE27=0,"",(BE27/P27)))</f>
        <v>0.125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2</v>
      </c>
      <c r="BO27" s="120">
        <f>IF(P27=0,"",IF(BN27=0,"",(BN27/P27)))</f>
        <v>0.25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0.125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21000</v>
      </c>
      <c r="CQ27" s="141">
        <v>21000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126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23</v>
      </c>
      <c r="N28" s="91">
        <v>8</v>
      </c>
      <c r="O28" s="92">
        <v>0</v>
      </c>
      <c r="P28" s="93">
        <f>N28+O28</f>
        <v>8</v>
      </c>
      <c r="Q28" s="82">
        <f>IFERROR(P28/M28,"-")</f>
        <v>0.34782608695652</v>
      </c>
      <c r="R28" s="81">
        <v>1</v>
      </c>
      <c r="S28" s="81">
        <v>2</v>
      </c>
      <c r="T28" s="82">
        <f>IFERROR(S28/(O28+P28),"-")</f>
        <v>0.25</v>
      </c>
      <c r="U28" s="182"/>
      <c r="V28" s="84">
        <v>2</v>
      </c>
      <c r="W28" s="82">
        <f>IF(P28=0,"-",V28/P28)</f>
        <v>0.25</v>
      </c>
      <c r="X28" s="186">
        <v>10000</v>
      </c>
      <c r="Y28" s="187">
        <f>IFERROR(X28/P28,"-")</f>
        <v>1250</v>
      </c>
      <c r="Z28" s="187">
        <f>IFERROR(X28/V28,"-")</f>
        <v>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2</v>
      </c>
      <c r="AW28" s="107">
        <f>IF(P28=0,"",IF(AV28=0,"",(AV28/P28)))</f>
        <v>0.25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0.375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0.375</v>
      </c>
      <c r="BP28" s="121">
        <v>3</v>
      </c>
      <c r="BQ28" s="122">
        <f>IFERROR(BP28/BN28,"-")</f>
        <v>1</v>
      </c>
      <c r="BR28" s="123">
        <v>12000</v>
      </c>
      <c r="BS28" s="124">
        <f>IFERROR(BR28/BN28,"-")</f>
        <v>4000</v>
      </c>
      <c r="BT28" s="125">
        <v>2</v>
      </c>
      <c r="BU28" s="125">
        <v>1</v>
      </c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10000</v>
      </c>
      <c r="CQ28" s="141">
        <v>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6.4</v>
      </c>
      <c r="B29" s="203" t="s">
        <v>127</v>
      </c>
      <c r="C29" s="203" t="s">
        <v>128</v>
      </c>
      <c r="D29" s="203" t="s">
        <v>123</v>
      </c>
      <c r="E29" s="203"/>
      <c r="F29" s="203" t="s">
        <v>71</v>
      </c>
      <c r="G29" s="203" t="s">
        <v>129</v>
      </c>
      <c r="H29" s="90" t="s">
        <v>125</v>
      </c>
      <c r="I29" s="205" t="s">
        <v>130</v>
      </c>
      <c r="J29" s="188">
        <v>75000</v>
      </c>
      <c r="K29" s="81">
        <v>0</v>
      </c>
      <c r="L29" s="81">
        <v>0</v>
      </c>
      <c r="M29" s="81">
        <v>18</v>
      </c>
      <c r="N29" s="91">
        <v>3</v>
      </c>
      <c r="O29" s="92">
        <v>0</v>
      </c>
      <c r="P29" s="93">
        <f>N29+O29</f>
        <v>3</v>
      </c>
      <c r="Q29" s="82">
        <f>IFERROR(P29/M29,"-")</f>
        <v>0.16666666666667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6818.1818181818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405000</v>
      </c>
      <c r="AB29" s="85">
        <f>SUM(X29:X30)/SUM(J29:J30)</f>
        <v>6.4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0.33333333333333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0.66666666666667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131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0</v>
      </c>
      <c r="L30" s="81">
        <v>0</v>
      </c>
      <c r="M30" s="81">
        <v>13</v>
      </c>
      <c r="N30" s="91">
        <v>8</v>
      </c>
      <c r="O30" s="92">
        <v>0</v>
      </c>
      <c r="P30" s="93">
        <f>N30+O30</f>
        <v>8</v>
      </c>
      <c r="Q30" s="82">
        <f>IFERROR(P30/M30,"-")</f>
        <v>0.61538461538462</v>
      </c>
      <c r="R30" s="81">
        <v>1</v>
      </c>
      <c r="S30" s="81">
        <v>3</v>
      </c>
      <c r="T30" s="82">
        <f>IFERROR(S30/(O30+P30),"-")</f>
        <v>0.375</v>
      </c>
      <c r="U30" s="182"/>
      <c r="V30" s="84">
        <v>1</v>
      </c>
      <c r="W30" s="82">
        <f>IF(P30=0,"-",V30/P30)</f>
        <v>0.125</v>
      </c>
      <c r="X30" s="186">
        <v>480000</v>
      </c>
      <c r="Y30" s="187">
        <f>IFERROR(X30/P30,"-")</f>
        <v>60000</v>
      </c>
      <c r="Z30" s="187">
        <f>IFERROR(X30/V30,"-")</f>
        <v>480000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4</v>
      </c>
      <c r="AW30" s="107">
        <f>IF(P30=0,"",IF(AV30=0,"",(AV30/P30)))</f>
        <v>0.5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0.375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0.125</v>
      </c>
      <c r="CH30" s="135">
        <v>1</v>
      </c>
      <c r="CI30" s="136">
        <f>IFERROR(CH30/CF30,"-")</f>
        <v>1</v>
      </c>
      <c r="CJ30" s="137">
        <v>490000</v>
      </c>
      <c r="CK30" s="138">
        <f>IFERROR(CJ30/CF30,"-")</f>
        <v>490000</v>
      </c>
      <c r="CL30" s="139"/>
      <c r="CM30" s="139"/>
      <c r="CN30" s="139">
        <v>1</v>
      </c>
      <c r="CO30" s="140">
        <v>1</v>
      </c>
      <c r="CP30" s="141">
        <v>480000</v>
      </c>
      <c r="CQ30" s="141">
        <v>490000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0.054545454545455</v>
      </c>
      <c r="B31" s="203" t="s">
        <v>132</v>
      </c>
      <c r="C31" s="203" t="s">
        <v>102</v>
      </c>
      <c r="D31" s="203" t="s">
        <v>86</v>
      </c>
      <c r="E31" s="203"/>
      <c r="F31" s="203" t="s">
        <v>71</v>
      </c>
      <c r="G31" s="203" t="s">
        <v>133</v>
      </c>
      <c r="H31" s="90" t="s">
        <v>88</v>
      </c>
      <c r="I31" s="205" t="s">
        <v>130</v>
      </c>
      <c r="J31" s="188">
        <v>55000</v>
      </c>
      <c r="K31" s="81">
        <v>0</v>
      </c>
      <c r="L31" s="81">
        <v>0</v>
      </c>
      <c r="M31" s="81">
        <v>26</v>
      </c>
      <c r="N31" s="91">
        <v>5</v>
      </c>
      <c r="O31" s="92">
        <v>0</v>
      </c>
      <c r="P31" s="93">
        <f>N31+O31</f>
        <v>5</v>
      </c>
      <c r="Q31" s="82">
        <f>IFERROR(P31/M31,"-")</f>
        <v>0.19230769230769</v>
      </c>
      <c r="R31" s="81">
        <v>0</v>
      </c>
      <c r="S31" s="81">
        <v>2</v>
      </c>
      <c r="T31" s="82">
        <f>IFERROR(S31/(O31+P31),"-")</f>
        <v>0.4</v>
      </c>
      <c r="U31" s="182">
        <f>IFERROR(J31/SUM(P31:P32),"-")</f>
        <v>4230.7692307692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-52000</v>
      </c>
      <c r="AB31" s="85">
        <f>SUM(X31:X32)/SUM(J31:J32)</f>
        <v>0.054545454545455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2</v>
      </c>
      <c r="AN31" s="101">
        <f>IF(P31=0,"",IF(AM31=0,"",(AM31/P31)))</f>
        <v>0.4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0.2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134</v>
      </c>
      <c r="C32" s="203"/>
      <c r="D32" s="203"/>
      <c r="E32" s="203"/>
      <c r="F32" s="203" t="s">
        <v>64</v>
      </c>
      <c r="G32" s="203"/>
      <c r="H32" s="90"/>
      <c r="I32" s="90"/>
      <c r="J32" s="188"/>
      <c r="K32" s="81">
        <v>0</v>
      </c>
      <c r="L32" s="81">
        <v>0</v>
      </c>
      <c r="M32" s="81">
        <v>25</v>
      </c>
      <c r="N32" s="91">
        <v>8</v>
      </c>
      <c r="O32" s="92">
        <v>0</v>
      </c>
      <c r="P32" s="93">
        <f>N32+O32</f>
        <v>8</v>
      </c>
      <c r="Q32" s="82">
        <f>IFERROR(P32/M32,"-")</f>
        <v>0.32</v>
      </c>
      <c r="R32" s="81">
        <v>1</v>
      </c>
      <c r="S32" s="81">
        <v>1</v>
      </c>
      <c r="T32" s="82">
        <f>IFERROR(S32/(O32+P32),"-")</f>
        <v>0.125</v>
      </c>
      <c r="U32" s="182"/>
      <c r="V32" s="84">
        <v>1</v>
      </c>
      <c r="W32" s="82">
        <f>IF(P32=0,"-",V32/P32)</f>
        <v>0.125</v>
      </c>
      <c r="X32" s="186">
        <v>3000</v>
      </c>
      <c r="Y32" s="187">
        <f>IFERROR(X32/P32,"-")</f>
        <v>375</v>
      </c>
      <c r="Z32" s="187">
        <f>IFERROR(X32/V32,"-")</f>
        <v>3000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0.375</v>
      </c>
      <c r="BG32" s="112">
        <v>1</v>
      </c>
      <c r="BH32" s="114">
        <f>IFERROR(BG32/BE32,"-")</f>
        <v>0.33333333333333</v>
      </c>
      <c r="BI32" s="115">
        <v>3000</v>
      </c>
      <c r="BJ32" s="116">
        <f>IFERROR(BI32/BE32,"-")</f>
        <v>1000</v>
      </c>
      <c r="BK32" s="117">
        <v>1</v>
      </c>
      <c r="BL32" s="117"/>
      <c r="BM32" s="117"/>
      <c r="BN32" s="119">
        <v>5</v>
      </c>
      <c r="BO32" s="120">
        <f>IF(P32=0,"",IF(BN32=0,"",(BN32/P32)))</f>
        <v>0.625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</v>
      </c>
      <c r="B33" s="203" t="s">
        <v>135</v>
      </c>
      <c r="C33" s="203" t="s">
        <v>108</v>
      </c>
      <c r="D33" s="203" t="s">
        <v>86</v>
      </c>
      <c r="E33" s="203"/>
      <c r="F33" s="203" t="s">
        <v>71</v>
      </c>
      <c r="G33" s="203" t="s">
        <v>136</v>
      </c>
      <c r="H33" s="90" t="s">
        <v>88</v>
      </c>
      <c r="I33" s="205" t="s">
        <v>130</v>
      </c>
      <c r="J33" s="188">
        <v>27000</v>
      </c>
      <c r="K33" s="81">
        <v>0</v>
      </c>
      <c r="L33" s="81">
        <v>0</v>
      </c>
      <c r="M33" s="81">
        <v>3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>
        <f>IFERROR(J33/SUM(P33:P34),"-")</f>
        <v>13500</v>
      </c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>
        <f>SUM(X33:X34)-SUM(J33:J34)</f>
        <v>-27000</v>
      </c>
      <c r="AB33" s="85">
        <f>SUM(X33:X34)/SUM(J33:J34)</f>
        <v>0</v>
      </c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137</v>
      </c>
      <c r="C34" s="203"/>
      <c r="D34" s="203"/>
      <c r="E34" s="203"/>
      <c r="F34" s="203" t="s">
        <v>64</v>
      </c>
      <c r="G34" s="203"/>
      <c r="H34" s="90"/>
      <c r="I34" s="90"/>
      <c r="J34" s="188"/>
      <c r="K34" s="81">
        <v>0</v>
      </c>
      <c r="L34" s="81">
        <v>0</v>
      </c>
      <c r="M34" s="81">
        <v>4</v>
      </c>
      <c r="N34" s="91">
        <v>2</v>
      </c>
      <c r="O34" s="92">
        <v>0</v>
      </c>
      <c r="P34" s="93">
        <f>N34+O34</f>
        <v>2</v>
      </c>
      <c r="Q34" s="82">
        <f>IFERROR(P34/M34,"-")</f>
        <v>0.5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12.2</v>
      </c>
      <c r="B35" s="203" t="s">
        <v>138</v>
      </c>
      <c r="C35" s="203" t="s">
        <v>139</v>
      </c>
      <c r="D35" s="203" t="s">
        <v>103</v>
      </c>
      <c r="E35" s="203"/>
      <c r="F35" s="203" t="s">
        <v>71</v>
      </c>
      <c r="G35" s="203" t="s">
        <v>140</v>
      </c>
      <c r="H35" s="90" t="s">
        <v>88</v>
      </c>
      <c r="I35" s="90" t="s">
        <v>141</v>
      </c>
      <c r="J35" s="188">
        <v>50000</v>
      </c>
      <c r="K35" s="81">
        <v>0</v>
      </c>
      <c r="L35" s="81">
        <v>0</v>
      </c>
      <c r="M35" s="81">
        <v>19</v>
      </c>
      <c r="N35" s="91">
        <v>5</v>
      </c>
      <c r="O35" s="92">
        <v>0</v>
      </c>
      <c r="P35" s="93">
        <f>N35+O35</f>
        <v>5</v>
      </c>
      <c r="Q35" s="82">
        <f>IFERROR(P35/M35,"-")</f>
        <v>0.26315789473684</v>
      </c>
      <c r="R35" s="81">
        <v>0</v>
      </c>
      <c r="S35" s="81">
        <v>2</v>
      </c>
      <c r="T35" s="82">
        <f>IFERROR(S35/(O35+P35),"-")</f>
        <v>0.4</v>
      </c>
      <c r="U35" s="182">
        <f>IFERROR(J35/SUM(P35:P36),"-")</f>
        <v>4166.6666666667</v>
      </c>
      <c r="V35" s="84">
        <v>1</v>
      </c>
      <c r="W35" s="82">
        <f>IF(P35=0,"-",V35/P35)</f>
        <v>0.2</v>
      </c>
      <c r="X35" s="186">
        <v>5000</v>
      </c>
      <c r="Y35" s="187">
        <f>IFERROR(X35/P35,"-")</f>
        <v>1000</v>
      </c>
      <c r="Z35" s="187">
        <f>IFERROR(X35/V35,"-")</f>
        <v>5000</v>
      </c>
      <c r="AA35" s="188">
        <f>SUM(X35:X36)-SUM(J35:J36)</f>
        <v>560000</v>
      </c>
      <c r="AB35" s="85">
        <f>SUM(X35:X36)/SUM(J35:J36)</f>
        <v>12.2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0.2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</v>
      </c>
      <c r="AW35" s="107">
        <f>IF(P35=0,"",IF(AV35=0,"",(AV35/P35)))</f>
        <v>0.2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0.2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0.4</v>
      </c>
      <c r="BP35" s="121">
        <v>1</v>
      </c>
      <c r="BQ35" s="122">
        <f>IFERROR(BP35/BN35,"-")</f>
        <v>0.5</v>
      </c>
      <c r="BR35" s="123">
        <v>5000</v>
      </c>
      <c r="BS35" s="124">
        <f>IFERROR(BR35/BN35,"-")</f>
        <v>2500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142</v>
      </c>
      <c r="C36" s="203"/>
      <c r="D36" s="203"/>
      <c r="E36" s="203"/>
      <c r="F36" s="203" t="s">
        <v>64</v>
      </c>
      <c r="G36" s="203"/>
      <c r="H36" s="90"/>
      <c r="I36" s="90"/>
      <c r="J36" s="188"/>
      <c r="K36" s="81">
        <v>0</v>
      </c>
      <c r="L36" s="81">
        <v>0</v>
      </c>
      <c r="M36" s="81">
        <v>18</v>
      </c>
      <c r="N36" s="91">
        <v>7</v>
      </c>
      <c r="O36" s="92">
        <v>0</v>
      </c>
      <c r="P36" s="93">
        <f>N36+O36</f>
        <v>7</v>
      </c>
      <c r="Q36" s="82">
        <f>IFERROR(P36/M36,"-")</f>
        <v>0.38888888888889</v>
      </c>
      <c r="R36" s="81">
        <v>2</v>
      </c>
      <c r="S36" s="81">
        <v>2</v>
      </c>
      <c r="T36" s="82">
        <f>IFERROR(S36/(O36+P36),"-")</f>
        <v>0.28571428571429</v>
      </c>
      <c r="U36" s="182"/>
      <c r="V36" s="84">
        <v>2</v>
      </c>
      <c r="W36" s="82">
        <f>IF(P36=0,"-",V36/P36)</f>
        <v>0.28571428571429</v>
      </c>
      <c r="X36" s="186">
        <v>605000</v>
      </c>
      <c r="Y36" s="187">
        <f>IFERROR(X36/P36,"-")</f>
        <v>86428.571428571</v>
      </c>
      <c r="Z36" s="187">
        <f>IFERROR(X36/V36,"-")</f>
        <v>302500</v>
      </c>
      <c r="AA36" s="188"/>
      <c r="AB36" s="85"/>
      <c r="AC36" s="79"/>
      <c r="AD36" s="94">
        <v>1</v>
      </c>
      <c r="AE36" s="95">
        <f>IF(P36=0,"",IF(AD36=0,"",(AD36/P36)))</f>
        <v>0.14285714285714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0.28571428571429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</v>
      </c>
      <c r="BO36" s="120">
        <f>IF(P36=0,"",IF(BN36=0,"",(BN36/P36)))</f>
        <v>0.42857142857143</v>
      </c>
      <c r="BP36" s="121">
        <v>1</v>
      </c>
      <c r="BQ36" s="122">
        <f>IFERROR(BP36/BN36,"-")</f>
        <v>0.33333333333333</v>
      </c>
      <c r="BR36" s="123">
        <v>600000</v>
      </c>
      <c r="BS36" s="124">
        <f>IFERROR(BR36/BN36,"-")</f>
        <v>200000</v>
      </c>
      <c r="BT36" s="125"/>
      <c r="BU36" s="125"/>
      <c r="BV36" s="125">
        <v>1</v>
      </c>
      <c r="BW36" s="126">
        <v>1</v>
      </c>
      <c r="BX36" s="127">
        <f>IF(P36=0,"",IF(BW36=0,"",(BW36/P36)))</f>
        <v>0.14285714285714</v>
      </c>
      <c r="BY36" s="128">
        <v>1</v>
      </c>
      <c r="BZ36" s="129">
        <f>IFERROR(BY36/BW36,"-")</f>
        <v>1</v>
      </c>
      <c r="CA36" s="130">
        <v>5000</v>
      </c>
      <c r="CB36" s="131">
        <f>IFERROR(CA36/BW36,"-")</f>
        <v>5000</v>
      </c>
      <c r="CC36" s="132">
        <v>1</v>
      </c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2</v>
      </c>
      <c r="CP36" s="141">
        <v>605000</v>
      </c>
      <c r="CQ36" s="141">
        <v>600000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30"/>
      <c r="B37" s="87"/>
      <c r="C37" s="88"/>
      <c r="D37" s="88"/>
      <c r="E37" s="88"/>
      <c r="F37" s="89"/>
      <c r="G37" s="90"/>
      <c r="H37" s="90"/>
      <c r="I37" s="90"/>
      <c r="J37" s="192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59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30"/>
      <c r="B38" s="37"/>
      <c r="C38" s="21"/>
      <c r="D38" s="21"/>
      <c r="E38" s="21"/>
      <c r="F38" s="22"/>
      <c r="G38" s="36"/>
      <c r="H38" s="36"/>
      <c r="I38" s="75"/>
      <c r="J38" s="193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61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19">
        <f>AB39</f>
        <v>2.1403731976251</v>
      </c>
      <c r="B39" s="39"/>
      <c r="C39" s="39"/>
      <c r="D39" s="39"/>
      <c r="E39" s="39"/>
      <c r="F39" s="39"/>
      <c r="G39" s="40" t="s">
        <v>143</v>
      </c>
      <c r="H39" s="40"/>
      <c r="I39" s="40"/>
      <c r="J39" s="190">
        <f>SUM(J6:J38)</f>
        <v>1179000</v>
      </c>
      <c r="K39" s="41">
        <f>SUM(K6:K38)</f>
        <v>0</v>
      </c>
      <c r="L39" s="41">
        <f>SUM(L6:L38)</f>
        <v>0</v>
      </c>
      <c r="M39" s="41">
        <f>SUM(M6:M38)</f>
        <v>1006</v>
      </c>
      <c r="N39" s="41">
        <f>SUM(N6:N38)</f>
        <v>194</v>
      </c>
      <c r="O39" s="41">
        <f>SUM(O6:O38)</f>
        <v>0</v>
      </c>
      <c r="P39" s="41">
        <f>SUM(P6:P38)</f>
        <v>194</v>
      </c>
      <c r="Q39" s="42">
        <f>IFERROR(P39/M39,"-")</f>
        <v>0.19284294234592</v>
      </c>
      <c r="R39" s="78">
        <f>SUM(R6:R38)</f>
        <v>28</v>
      </c>
      <c r="S39" s="78">
        <f>SUM(S6:S38)</f>
        <v>46</v>
      </c>
      <c r="T39" s="42">
        <f>IFERROR(R39/P39,"-")</f>
        <v>0.14432989690722</v>
      </c>
      <c r="U39" s="184">
        <f>IFERROR(J39/P39,"-")</f>
        <v>6077.3195876289</v>
      </c>
      <c r="V39" s="44">
        <f>SUM(V6:V38)</f>
        <v>34</v>
      </c>
      <c r="W39" s="42">
        <f>IFERROR(V39/P39,"-")</f>
        <v>0.17525773195876</v>
      </c>
      <c r="X39" s="190">
        <f>SUM(X6:X38)</f>
        <v>2523500</v>
      </c>
      <c r="Y39" s="190">
        <f>IFERROR(X39/P39,"-")</f>
        <v>13007.731958763</v>
      </c>
      <c r="Z39" s="190">
        <f>IFERROR(X39/V39,"-")</f>
        <v>74220.588235294</v>
      </c>
      <c r="AA39" s="190">
        <f>X39-J39</f>
        <v>1344500</v>
      </c>
      <c r="AB39" s="47">
        <f>X39/J39</f>
        <v>2.1403731976251</v>
      </c>
      <c r="AC39" s="60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5.7923076923077</v>
      </c>
      <c r="B6" s="203" t="s">
        <v>145</v>
      </c>
      <c r="C6" s="203" t="s">
        <v>128</v>
      </c>
      <c r="D6" s="203" t="s">
        <v>146</v>
      </c>
      <c r="E6" s="203" t="s">
        <v>147</v>
      </c>
      <c r="F6" s="203" t="s">
        <v>148</v>
      </c>
      <c r="G6" s="203" t="s">
        <v>149</v>
      </c>
      <c r="H6" s="90" t="s">
        <v>150</v>
      </c>
      <c r="I6" s="90" t="s">
        <v>74</v>
      </c>
      <c r="J6" s="188">
        <v>65000</v>
      </c>
      <c r="K6" s="81">
        <v>0</v>
      </c>
      <c r="L6" s="81">
        <v>0</v>
      </c>
      <c r="M6" s="81">
        <v>3</v>
      </c>
      <c r="N6" s="91">
        <v>1</v>
      </c>
      <c r="O6" s="92">
        <v>0</v>
      </c>
      <c r="P6" s="93">
        <f>N6+O6</f>
        <v>1</v>
      </c>
      <c r="Q6" s="82">
        <f>IFERROR(P6/M6,"-")</f>
        <v>0.33333333333333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1477.2727272727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311500</v>
      </c>
      <c r="AB6" s="85">
        <f>SUM(X6:X7)/SUM(J6:J7)</f>
        <v>5.7923076923077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151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117</v>
      </c>
      <c r="N7" s="91">
        <v>43</v>
      </c>
      <c r="O7" s="92">
        <v>0</v>
      </c>
      <c r="P7" s="93">
        <f>N7+O7</f>
        <v>43</v>
      </c>
      <c r="Q7" s="82">
        <f>IFERROR(P7/M7,"-")</f>
        <v>0.36752136752137</v>
      </c>
      <c r="R7" s="81">
        <v>1</v>
      </c>
      <c r="S7" s="81">
        <v>6</v>
      </c>
      <c r="T7" s="82">
        <f>IFERROR(S7/(O7+P7),"-")</f>
        <v>0.13953488372093</v>
      </c>
      <c r="U7" s="182"/>
      <c r="V7" s="84">
        <v>4</v>
      </c>
      <c r="W7" s="82">
        <f>IF(P7=0,"-",V7/P7)</f>
        <v>0.093023255813953</v>
      </c>
      <c r="X7" s="186">
        <v>376500</v>
      </c>
      <c r="Y7" s="187">
        <f>IFERROR(X7/P7,"-")</f>
        <v>8755.8139534884</v>
      </c>
      <c r="Z7" s="187">
        <f>IFERROR(X7/V7,"-")</f>
        <v>94125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8</v>
      </c>
      <c r="AN7" s="101">
        <f>IF(P7=0,"",IF(AM7=0,"",(AM7/P7)))</f>
        <v>0.18604651162791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0.13953488372093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0.25581395348837</v>
      </c>
      <c r="BG7" s="112">
        <v>2</v>
      </c>
      <c r="BH7" s="114">
        <f>IFERROR(BG7/BE7,"-")</f>
        <v>0.18181818181818</v>
      </c>
      <c r="BI7" s="115">
        <v>4500</v>
      </c>
      <c r="BJ7" s="116">
        <f>IFERROR(BI7/BE7,"-")</f>
        <v>409.09090909091</v>
      </c>
      <c r="BK7" s="117">
        <v>2</v>
      </c>
      <c r="BL7" s="117"/>
      <c r="BM7" s="117"/>
      <c r="BN7" s="119">
        <v>12</v>
      </c>
      <c r="BO7" s="120">
        <f>IF(P7=0,"",IF(BN7=0,"",(BN7/P7)))</f>
        <v>0.27906976744186</v>
      </c>
      <c r="BP7" s="121">
        <v>1</v>
      </c>
      <c r="BQ7" s="122">
        <f>IFERROR(BP7/BN7,"-")</f>
        <v>0.083333333333333</v>
      </c>
      <c r="BR7" s="123">
        <v>333000</v>
      </c>
      <c r="BS7" s="124">
        <f>IFERROR(BR7/BN7,"-")</f>
        <v>27750</v>
      </c>
      <c r="BT7" s="125"/>
      <c r="BU7" s="125"/>
      <c r="BV7" s="125">
        <v>1</v>
      </c>
      <c r="BW7" s="126">
        <v>6</v>
      </c>
      <c r="BX7" s="127">
        <f>IF(P7=0,"",IF(BW7=0,"",(BW7/P7)))</f>
        <v>0.13953488372093</v>
      </c>
      <c r="BY7" s="128">
        <v>1</v>
      </c>
      <c r="BZ7" s="129">
        <f>IFERROR(BY7/BW7,"-")</f>
        <v>0.16666666666667</v>
      </c>
      <c r="CA7" s="130">
        <v>39000</v>
      </c>
      <c r="CB7" s="131">
        <f>IFERROR(CA7/BW7,"-")</f>
        <v>6500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376500</v>
      </c>
      <c r="CQ7" s="141">
        <v>333000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9.6054054054054</v>
      </c>
      <c r="B8" s="203" t="s">
        <v>152</v>
      </c>
      <c r="C8" s="203" t="s">
        <v>153</v>
      </c>
      <c r="D8" s="203" t="s">
        <v>154</v>
      </c>
      <c r="E8" s="203"/>
      <c r="F8" s="203" t="s">
        <v>148</v>
      </c>
      <c r="G8" s="203" t="s">
        <v>155</v>
      </c>
      <c r="H8" s="90" t="s">
        <v>156</v>
      </c>
      <c r="I8" s="90" t="s">
        <v>157</v>
      </c>
      <c r="J8" s="188">
        <v>185000</v>
      </c>
      <c r="K8" s="81">
        <v>0</v>
      </c>
      <c r="L8" s="81">
        <v>0</v>
      </c>
      <c r="M8" s="81">
        <v>303</v>
      </c>
      <c r="N8" s="91">
        <v>45</v>
      </c>
      <c r="O8" s="92">
        <v>0</v>
      </c>
      <c r="P8" s="93">
        <f>N8+O8</f>
        <v>45</v>
      </c>
      <c r="Q8" s="82">
        <f>IFERROR(P8/M8,"-")</f>
        <v>0.14851485148515</v>
      </c>
      <c r="R8" s="81">
        <v>1</v>
      </c>
      <c r="S8" s="81">
        <v>13</v>
      </c>
      <c r="T8" s="82">
        <f>IFERROR(S8/(O8+P8),"-")</f>
        <v>0.28888888888889</v>
      </c>
      <c r="U8" s="182">
        <f>IFERROR(J8/SUM(P8:P9),"-")</f>
        <v>1217.1052631579</v>
      </c>
      <c r="V8" s="84">
        <v>1</v>
      </c>
      <c r="W8" s="82">
        <f>IF(P8=0,"-",V8/P8)</f>
        <v>0.022222222222222</v>
      </c>
      <c r="X8" s="186">
        <v>1720000</v>
      </c>
      <c r="Y8" s="187">
        <f>IFERROR(X8/P8,"-")</f>
        <v>38222.222222222</v>
      </c>
      <c r="Z8" s="187">
        <f>IFERROR(X8/V8,"-")</f>
        <v>1720000</v>
      </c>
      <c r="AA8" s="188">
        <f>SUM(X8:X9)-SUM(J8:J9)</f>
        <v>1592000</v>
      </c>
      <c r="AB8" s="85">
        <f>SUM(X8:X9)/SUM(J8:J9)</f>
        <v>9.6054054054054</v>
      </c>
      <c r="AC8" s="79"/>
      <c r="AD8" s="94">
        <v>7</v>
      </c>
      <c r="AE8" s="95">
        <f>IF(P8=0,"",IF(AD8=0,"",(AD8/P8)))</f>
        <v>0.15555555555556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10</v>
      </c>
      <c r="AN8" s="101">
        <f>IF(P8=0,"",IF(AM8=0,"",(AM8/P8)))</f>
        <v>0.22222222222222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6</v>
      </c>
      <c r="AW8" s="107">
        <f>IF(P8=0,"",IF(AV8=0,"",(AV8/P8)))</f>
        <v>0.13333333333333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7</v>
      </c>
      <c r="BF8" s="113">
        <f>IF(P8=0,"",IF(BE8=0,"",(BE8/P8)))</f>
        <v>0.15555555555556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11</v>
      </c>
      <c r="BO8" s="120">
        <f>IF(P8=0,"",IF(BN8=0,"",(BN8/P8)))</f>
        <v>0.24444444444444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4</v>
      </c>
      <c r="BX8" s="127">
        <f>IF(P8=0,"",IF(BW8=0,"",(BW8/P8)))</f>
        <v>0.088888888888889</v>
      </c>
      <c r="BY8" s="128">
        <v>1</v>
      </c>
      <c r="BZ8" s="129">
        <f>IFERROR(BY8/BW8,"-")</f>
        <v>0.25</v>
      </c>
      <c r="CA8" s="130">
        <v>1720000</v>
      </c>
      <c r="CB8" s="131">
        <f>IFERROR(CA8/BW8,"-")</f>
        <v>430000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1720000</v>
      </c>
      <c r="CQ8" s="141">
        <v>1720000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158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208</v>
      </c>
      <c r="N9" s="91">
        <v>107</v>
      </c>
      <c r="O9" s="92">
        <v>0</v>
      </c>
      <c r="P9" s="93">
        <f>N9+O9</f>
        <v>107</v>
      </c>
      <c r="Q9" s="82">
        <f>IFERROR(P9/M9,"-")</f>
        <v>0.51442307692308</v>
      </c>
      <c r="R9" s="81">
        <v>0</v>
      </c>
      <c r="S9" s="81">
        <v>21</v>
      </c>
      <c r="T9" s="82">
        <f>IFERROR(S9/(O9+P9),"-")</f>
        <v>0.19626168224299</v>
      </c>
      <c r="U9" s="182"/>
      <c r="V9" s="84">
        <v>2</v>
      </c>
      <c r="W9" s="82">
        <f>IF(P9=0,"-",V9/P9)</f>
        <v>0.018691588785047</v>
      </c>
      <c r="X9" s="186">
        <v>57000</v>
      </c>
      <c r="Y9" s="187">
        <f>IFERROR(X9/P9,"-")</f>
        <v>532.71028037383</v>
      </c>
      <c r="Z9" s="187">
        <f>IFERROR(X9/V9,"-")</f>
        <v>28500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24</v>
      </c>
      <c r="AN9" s="101">
        <f>IF(P9=0,"",IF(AM9=0,"",(AM9/P9)))</f>
        <v>0.22429906542056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18</v>
      </c>
      <c r="AW9" s="107">
        <f>IF(P9=0,"",IF(AV9=0,"",(AV9/P9)))</f>
        <v>0.16822429906542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23</v>
      </c>
      <c r="BF9" s="113">
        <f>IF(P9=0,"",IF(BE9=0,"",(BE9/P9)))</f>
        <v>0.21495327102804</v>
      </c>
      <c r="BG9" s="112">
        <v>1</v>
      </c>
      <c r="BH9" s="114">
        <f>IFERROR(BG9/BE9,"-")</f>
        <v>0.043478260869565</v>
      </c>
      <c r="BI9" s="115">
        <v>54000</v>
      </c>
      <c r="BJ9" s="116">
        <f>IFERROR(BI9/BE9,"-")</f>
        <v>2347.8260869565</v>
      </c>
      <c r="BK9" s="117"/>
      <c r="BL9" s="117"/>
      <c r="BM9" s="117">
        <v>1</v>
      </c>
      <c r="BN9" s="119">
        <v>24</v>
      </c>
      <c r="BO9" s="120">
        <f>IF(P9=0,"",IF(BN9=0,"",(BN9/P9)))</f>
        <v>0.22429906542056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15</v>
      </c>
      <c r="BX9" s="127">
        <f>IF(P9=0,"",IF(BW9=0,"",(BW9/P9)))</f>
        <v>0.14018691588785</v>
      </c>
      <c r="BY9" s="128">
        <v>1</v>
      </c>
      <c r="BZ9" s="129">
        <f>IFERROR(BY9/BW9,"-")</f>
        <v>0.066666666666667</v>
      </c>
      <c r="CA9" s="130">
        <v>3000</v>
      </c>
      <c r="CB9" s="131">
        <f>IFERROR(CA9/BW9,"-")</f>
        <v>200</v>
      </c>
      <c r="CC9" s="132">
        <v>1</v>
      </c>
      <c r="CD9" s="132"/>
      <c r="CE9" s="132"/>
      <c r="CF9" s="133">
        <v>3</v>
      </c>
      <c r="CG9" s="134">
        <f>IF(P9=0,"",IF(CF9=0,"",(CF9/P9)))</f>
        <v>0.02803738317757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57000</v>
      </c>
      <c r="CQ9" s="141">
        <v>54000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1.3692307692308</v>
      </c>
      <c r="B10" s="203" t="s">
        <v>159</v>
      </c>
      <c r="C10" s="203" t="s">
        <v>160</v>
      </c>
      <c r="D10" s="203" t="s">
        <v>146</v>
      </c>
      <c r="E10" s="203" t="s">
        <v>161</v>
      </c>
      <c r="F10" s="203" t="s">
        <v>148</v>
      </c>
      <c r="G10" s="203" t="s">
        <v>162</v>
      </c>
      <c r="H10" s="90" t="s">
        <v>163</v>
      </c>
      <c r="I10" s="90" t="s">
        <v>157</v>
      </c>
      <c r="J10" s="188">
        <v>65000</v>
      </c>
      <c r="K10" s="81">
        <v>0</v>
      </c>
      <c r="L10" s="81">
        <v>0</v>
      </c>
      <c r="M10" s="81">
        <v>4</v>
      </c>
      <c r="N10" s="91">
        <v>1</v>
      </c>
      <c r="O10" s="92">
        <v>0</v>
      </c>
      <c r="P10" s="93">
        <f>N10+O10</f>
        <v>1</v>
      </c>
      <c r="Q10" s="82">
        <f>IFERROR(P10/M10,"-")</f>
        <v>0.25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2600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24000</v>
      </c>
      <c r="AB10" s="85">
        <f>SUM(X10:X11)/SUM(J10:J11)</f>
        <v>1.3692307692308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164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64</v>
      </c>
      <c r="N11" s="91">
        <v>23</v>
      </c>
      <c r="O11" s="92">
        <v>1</v>
      </c>
      <c r="P11" s="93">
        <f>N11+O11</f>
        <v>24</v>
      </c>
      <c r="Q11" s="82">
        <f>IFERROR(P11/M11,"-")</f>
        <v>0.375</v>
      </c>
      <c r="R11" s="81">
        <v>1</v>
      </c>
      <c r="S11" s="81">
        <v>5</v>
      </c>
      <c r="T11" s="82">
        <f>IFERROR(S11/(O11+P11),"-")</f>
        <v>0.2</v>
      </c>
      <c r="U11" s="182"/>
      <c r="V11" s="84">
        <v>1</v>
      </c>
      <c r="W11" s="82">
        <f>IF(P11=0,"-",V11/P11)</f>
        <v>0.041666666666667</v>
      </c>
      <c r="X11" s="186">
        <v>89000</v>
      </c>
      <c r="Y11" s="187">
        <f>IFERROR(X11/P11,"-")</f>
        <v>3708.3333333333</v>
      </c>
      <c r="Z11" s="187">
        <f>IFERROR(X11/V11,"-")</f>
        <v>89000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6</v>
      </c>
      <c r="AN11" s="101">
        <f>IF(P11=0,"",IF(AM11=0,"",(AM11/P11)))</f>
        <v>0.25</v>
      </c>
      <c r="AO11" s="100">
        <v>1</v>
      </c>
      <c r="AP11" s="102">
        <f>IFERROR(AP11/AM11,"-")</f>
        <v>0</v>
      </c>
      <c r="AQ11" s="103">
        <v>89000</v>
      </c>
      <c r="AR11" s="104">
        <f>IFERROR(AQ11/AM11,"-")</f>
        <v>14833.333333333</v>
      </c>
      <c r="AS11" s="105"/>
      <c r="AT11" s="105"/>
      <c r="AU11" s="105">
        <v>1</v>
      </c>
      <c r="AV11" s="106">
        <v>3</v>
      </c>
      <c r="AW11" s="107">
        <f>IF(P11=0,"",IF(AV11=0,"",(AV11/P11)))</f>
        <v>0.125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6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89000</v>
      </c>
      <c r="CQ11" s="141">
        <v>89000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165</v>
      </c>
      <c r="C12" s="203" t="s">
        <v>128</v>
      </c>
      <c r="D12" s="203" t="s">
        <v>146</v>
      </c>
      <c r="E12" s="203" t="s">
        <v>166</v>
      </c>
      <c r="F12" s="203" t="s">
        <v>148</v>
      </c>
      <c r="G12" s="203" t="s">
        <v>167</v>
      </c>
      <c r="H12" s="90" t="s">
        <v>150</v>
      </c>
      <c r="I12" s="90" t="s">
        <v>99</v>
      </c>
      <c r="J12" s="188">
        <v>65000</v>
      </c>
      <c r="K12" s="81">
        <v>0</v>
      </c>
      <c r="L12" s="81">
        <v>0</v>
      </c>
      <c r="M12" s="81">
        <v>4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3823.5294117647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-65000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168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61</v>
      </c>
      <c r="N13" s="91">
        <v>17</v>
      </c>
      <c r="O13" s="92">
        <v>0</v>
      </c>
      <c r="P13" s="93">
        <f>N13+O13</f>
        <v>17</v>
      </c>
      <c r="Q13" s="82">
        <f>IFERROR(P13/M13,"-")</f>
        <v>0.27868852459016</v>
      </c>
      <c r="R13" s="81">
        <v>0</v>
      </c>
      <c r="S13" s="81">
        <v>3</v>
      </c>
      <c r="T13" s="82">
        <f>IFERROR(S13/(O13+P13),"-")</f>
        <v>0.17647058823529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5</v>
      </c>
      <c r="AN13" s="101">
        <f>IF(P13=0,"",IF(AM13=0,"",(AM13/P13)))</f>
        <v>0.29411764705882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5</v>
      </c>
      <c r="BF13" s="113">
        <f>IF(P13=0,"",IF(BE13=0,"",(BE13/P13)))</f>
        <v>0.29411764705882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5</v>
      </c>
      <c r="BO13" s="120">
        <f>IF(P13=0,"",IF(BN13=0,"",(BN13/P13)))</f>
        <v>0.29411764705882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0.11764705882353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169</v>
      </c>
      <c r="C14" s="203" t="s">
        <v>170</v>
      </c>
      <c r="D14" s="203" t="s">
        <v>154</v>
      </c>
      <c r="E14" s="203" t="s">
        <v>166</v>
      </c>
      <c r="F14" s="203" t="s">
        <v>148</v>
      </c>
      <c r="G14" s="203" t="s">
        <v>171</v>
      </c>
      <c r="H14" s="90" t="s">
        <v>150</v>
      </c>
      <c r="I14" s="90" t="s">
        <v>110</v>
      </c>
      <c r="J14" s="188">
        <v>65000</v>
      </c>
      <c r="K14" s="81">
        <v>0</v>
      </c>
      <c r="L14" s="81">
        <v>0</v>
      </c>
      <c r="M14" s="81">
        <v>1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>
        <f>IFERROR(J14/SUM(P14:P15),"-")</f>
        <v>3611.1111111111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-65000</v>
      </c>
      <c r="AB14" s="85">
        <f>SUM(X14:X15)/SUM(J14:J15)</f>
        <v>0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172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46</v>
      </c>
      <c r="N15" s="91">
        <v>18</v>
      </c>
      <c r="O15" s="92">
        <v>0</v>
      </c>
      <c r="P15" s="93">
        <f>N15+O15</f>
        <v>18</v>
      </c>
      <c r="Q15" s="82">
        <f>IFERROR(P15/M15,"-")</f>
        <v>0.39130434782609</v>
      </c>
      <c r="R15" s="81">
        <v>0</v>
      </c>
      <c r="S15" s="81">
        <v>2</v>
      </c>
      <c r="T15" s="82">
        <f>IFERROR(S15/(O15+P15),"-")</f>
        <v>0.11111111111111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>
        <v>1</v>
      </c>
      <c r="AE15" s="95">
        <f>IF(P15=0,"",IF(AD15=0,"",(AD15/P15)))</f>
        <v>0.055555555555556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5</v>
      </c>
      <c r="AN15" s="101">
        <f>IF(P15=0,"",IF(AM15=0,"",(AM15/P15)))</f>
        <v>0.27777777777778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0.22222222222222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3</v>
      </c>
      <c r="BF15" s="113">
        <f>IF(P15=0,"",IF(BE15=0,"",(BE15/P15)))</f>
        <v>0.16666666666667</v>
      </c>
      <c r="BG15" s="112">
        <v>1</v>
      </c>
      <c r="BH15" s="114">
        <f>IFERROR(BG15/BE15,"-")</f>
        <v>0.33333333333333</v>
      </c>
      <c r="BI15" s="115">
        <v>3000</v>
      </c>
      <c r="BJ15" s="116">
        <f>IFERROR(BI15/BE15,"-")</f>
        <v>1000</v>
      </c>
      <c r="BK15" s="117">
        <v>1</v>
      </c>
      <c r="BL15" s="117"/>
      <c r="BM15" s="117"/>
      <c r="BN15" s="119">
        <v>3</v>
      </c>
      <c r="BO15" s="120">
        <f>IF(P15=0,"",IF(BN15=0,"",(BN15/P15)))</f>
        <v>0.16666666666667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0.11111111111111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173</v>
      </c>
      <c r="C16" s="203" t="s">
        <v>118</v>
      </c>
      <c r="D16" s="203" t="s">
        <v>154</v>
      </c>
      <c r="E16" s="203" t="s">
        <v>174</v>
      </c>
      <c r="F16" s="203" t="s">
        <v>148</v>
      </c>
      <c r="G16" s="203" t="s">
        <v>175</v>
      </c>
      <c r="H16" s="90" t="s">
        <v>176</v>
      </c>
      <c r="I16" s="205" t="s">
        <v>130</v>
      </c>
      <c r="J16" s="188">
        <v>65000</v>
      </c>
      <c r="K16" s="81">
        <v>0</v>
      </c>
      <c r="L16" s="81">
        <v>0</v>
      </c>
      <c r="M16" s="81">
        <v>19</v>
      </c>
      <c r="N16" s="91">
        <v>4</v>
      </c>
      <c r="O16" s="92">
        <v>0</v>
      </c>
      <c r="P16" s="93">
        <f>N16+O16</f>
        <v>4</v>
      </c>
      <c r="Q16" s="82">
        <f>IFERROR(P16/M16,"-")</f>
        <v>0.21052631578947</v>
      </c>
      <c r="R16" s="81">
        <v>0</v>
      </c>
      <c r="S16" s="81">
        <v>0</v>
      </c>
      <c r="T16" s="82">
        <f>IFERROR(S16/(O16+P16),"-")</f>
        <v>0</v>
      </c>
      <c r="U16" s="182">
        <f>IFERROR(J16/SUM(P16:P17),"-")</f>
        <v>2500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-65000</v>
      </c>
      <c r="AB16" s="85">
        <f>SUM(X16:X17)/SUM(J16:J17)</f>
        <v>0</v>
      </c>
      <c r="AC16" s="79"/>
      <c r="AD16" s="94">
        <v>1</v>
      </c>
      <c r="AE16" s="95">
        <f>IF(P16=0,"",IF(AD16=0,"",(AD16/P16)))</f>
        <v>0.25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2</v>
      </c>
      <c r="AN16" s="101">
        <f>IF(P16=0,"",IF(AM16=0,"",(AM16/P16)))</f>
        <v>0.5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177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65</v>
      </c>
      <c r="N17" s="91">
        <v>22</v>
      </c>
      <c r="O17" s="92">
        <v>0</v>
      </c>
      <c r="P17" s="93">
        <f>N17+O17</f>
        <v>22</v>
      </c>
      <c r="Q17" s="82">
        <f>IFERROR(P17/M17,"-")</f>
        <v>0.33846153846154</v>
      </c>
      <c r="R17" s="81">
        <v>0</v>
      </c>
      <c r="S17" s="81">
        <v>2</v>
      </c>
      <c r="T17" s="82">
        <f>IFERROR(S17/(O17+P17),"-")</f>
        <v>0.090909090909091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3</v>
      </c>
      <c r="AN17" s="101">
        <f>IF(P17=0,"",IF(AM17=0,"",(AM17/P17)))</f>
        <v>0.13636363636364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6</v>
      </c>
      <c r="AW17" s="107">
        <f>IF(P17=0,"",IF(AV17=0,"",(AV17/P17)))</f>
        <v>0.27272727272727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0.090909090909091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0.31818181818182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0.045454545454545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3</v>
      </c>
      <c r="CG17" s="134">
        <f>IF(P17=0,"",IF(CF17=0,"",(CF17/P17)))</f>
        <v>0.13636363636364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4.3970588235294</v>
      </c>
      <c r="B20" s="39"/>
      <c r="C20" s="39"/>
      <c r="D20" s="39"/>
      <c r="E20" s="39"/>
      <c r="F20" s="39"/>
      <c r="G20" s="40" t="s">
        <v>178</v>
      </c>
      <c r="H20" s="40"/>
      <c r="I20" s="40"/>
      <c r="J20" s="190">
        <f>SUM(J6:J19)</f>
        <v>510000</v>
      </c>
      <c r="K20" s="41">
        <f>SUM(K6:K19)</f>
        <v>0</v>
      </c>
      <c r="L20" s="41">
        <f>SUM(L6:L19)</f>
        <v>0</v>
      </c>
      <c r="M20" s="41">
        <f>SUM(M6:M19)</f>
        <v>895</v>
      </c>
      <c r="N20" s="41">
        <f>SUM(N6:N19)</f>
        <v>281</v>
      </c>
      <c r="O20" s="41">
        <f>SUM(O6:O19)</f>
        <v>1</v>
      </c>
      <c r="P20" s="41">
        <f>SUM(P6:P19)</f>
        <v>282</v>
      </c>
      <c r="Q20" s="42">
        <f>IFERROR(P20/M20,"-")</f>
        <v>0.31508379888268</v>
      </c>
      <c r="R20" s="78">
        <f>SUM(R6:R19)</f>
        <v>3</v>
      </c>
      <c r="S20" s="78">
        <f>SUM(S6:S19)</f>
        <v>52</v>
      </c>
      <c r="T20" s="42">
        <f>IFERROR(R20/P20,"-")</f>
        <v>0.01063829787234</v>
      </c>
      <c r="U20" s="184">
        <f>IFERROR(J20/P20,"-")</f>
        <v>1808.5106382979</v>
      </c>
      <c r="V20" s="44">
        <f>SUM(V6:V19)</f>
        <v>8</v>
      </c>
      <c r="W20" s="42">
        <f>IFERROR(V20/P20,"-")</f>
        <v>0.028368794326241</v>
      </c>
      <c r="X20" s="190">
        <f>SUM(X6:X19)</f>
        <v>2242500</v>
      </c>
      <c r="Y20" s="190">
        <f>IFERROR(X20/P20,"-")</f>
        <v>7952.1276595745</v>
      </c>
      <c r="Z20" s="190">
        <f>IFERROR(X20/V20,"-")</f>
        <v>280312.5</v>
      </c>
      <c r="AA20" s="190">
        <f>X20-J20</f>
        <v>1732500</v>
      </c>
      <c r="AB20" s="47">
        <f>X20/J20</f>
        <v>4.3970588235294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