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<sst xmlns="http://schemas.openxmlformats.org/spreadsheetml/2006/main" uniqueCount="174">
  <si>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</si>
  <si>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</si>
  <si>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</si>
  <si>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</si>
  <si>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</si>
  <si>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</si>
  <si>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</si>
  <si>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</si>
  <si>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</si>
  <si>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</si>
  <si>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</si>
  <si>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</si>
  <si>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</si>
  <si>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</si>
  <si>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</si>
  <si>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</si>
  <si>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</si>
  <si>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</si>
  <si>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</si>
  <si>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</si>
  <si>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</si>
  <si>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</si>
  <si>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</si>
  <si>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</si>
  <si>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</si>
  <si>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08月</t>
  </si>
  <si>
    <t>アイメール</t>
  </si>
  <si>
    <t>最終更新日</t>
  </si>
  <si>
    <t>11月30日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</si>
  <si>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</si>
  <si>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</si>
  <si>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</si>
  <si>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</si>
  <si>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</si>
  <si>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</si>
  <si>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</si>
  <si>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</si>
  <si>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</si>
  <si>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</si>
  <si>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</si>
  <si>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</si>
  <si>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</si>
  <si>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</si>
  <si>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</si>
  <si>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</si>
  <si>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</si>
  <si>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</si>
  <si>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</si>
  <si>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</si>
  <si>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</si>
  <si>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</si>
  <si>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</si>
  <si>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</si>
  <si>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</si>
  <si>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</si>
  <si>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</si>
  <si>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</si>
  <si>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</si>
  <si>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</si>
  <si>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</si>
  <si>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</si>
  <si>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smss1828</t>
  </si>
  <si>
    <t>いろいろ</t>
  </si>
  <si>
    <t>企画枠たかし漫画２黄色</t>
  </si>
  <si>
    <t>空電</t>
  </si>
  <si>
    <t>ガイドワークス編集企画枠</t>
  </si>
  <si>
    <t>企画枠</t>
  </si>
  <si>
    <t>8月01日(木)</t>
  </si>
  <si>
    <t>sms_a897</t>
  </si>
  <si>
    <t>コアマガジン</t>
  </si>
  <si>
    <t>2P_素敵なヤリ活(アイ)</t>
  </si>
  <si>
    <t>i34</t>
  </si>
  <si>
    <t>実話BUNKA超タブー</t>
  </si>
  <si>
    <t>4C2P</t>
  </si>
  <si>
    <t>smss1829</t>
  </si>
  <si>
    <t>sms_a898</t>
  </si>
  <si>
    <t>徳間書店</t>
  </si>
  <si>
    <t>DVD漫画まさお_袋裏用セリフアレンジ</t>
  </si>
  <si>
    <t>アサヒ芸能.1W火</t>
  </si>
  <si>
    <t>DVD袋裏4C</t>
  </si>
  <si>
    <t>8月06日(火)</t>
  </si>
  <si>
    <t>smss1830</t>
  </si>
  <si>
    <t>sms_a899</t>
  </si>
  <si>
    <t>コスミック出版</t>
  </si>
  <si>
    <t>1P記事_求む！中高年男性版_アイ</t>
  </si>
  <si>
    <t>封印映像 秘宝ハプニングスペシャル</t>
  </si>
  <si>
    <t>表4　4C1P</t>
  </si>
  <si>
    <t>8月07日(水)</t>
  </si>
  <si>
    <t>smss1831</t>
  </si>
  <si>
    <t>sms_a902</t>
  </si>
  <si>
    <t>5P風俗(加藤あやの)</t>
  </si>
  <si>
    <t>まんがこれが現実 貧しい日本DX</t>
  </si>
  <si>
    <t>1C5P</t>
  </si>
  <si>
    <t>8月10日(土)</t>
  </si>
  <si>
    <t>smss1834</t>
  </si>
  <si>
    <t>sms_a904</t>
  </si>
  <si>
    <t>インフォメディア</t>
  </si>
  <si>
    <t>マドンナハウス (表4　4C1P)</t>
  </si>
  <si>
    <t>8月16日(金)</t>
  </si>
  <si>
    <t>smss1836</t>
  </si>
  <si>
    <t>sms_a905</t>
  </si>
  <si>
    <t>ガイドワークス</t>
  </si>
  <si>
    <t>ぱちんこオリ術メガMix (4C2P)</t>
  </si>
  <si>
    <t>8月17日(土)</t>
  </si>
  <si>
    <t>smss1837</t>
  </si>
  <si>
    <t>sms_a906</t>
  </si>
  <si>
    <t>大洋図書</t>
  </si>
  <si>
    <t>2P中心でか文字</t>
  </si>
  <si>
    <t>実話ナックルズ　ウルトラ (1C2P)</t>
  </si>
  <si>
    <t>smss1838</t>
  </si>
  <si>
    <t>sms_a907</t>
  </si>
  <si>
    <t>メディアソフト</t>
  </si>
  <si>
    <t>That's DAN (4C2P)</t>
  </si>
  <si>
    <t>8月22日(木)</t>
  </si>
  <si>
    <t>smss1839</t>
  </si>
  <si>
    <t>sms_a908</t>
  </si>
  <si>
    <t>2Pスポーツ新聞_v02_アイ(エロ)桃瀬さん</t>
  </si>
  <si>
    <t>臨時増刊　ラヴァーズ (1C2P)</t>
  </si>
  <si>
    <t>8月23日(金)</t>
  </si>
  <si>
    <t>smss1840</t>
  </si>
  <si>
    <t>sms_a911</t>
  </si>
  <si>
    <t>まんが日本の悪人の脳みそ (1C5P)</t>
  </si>
  <si>
    <t>8月26日(月)</t>
  </si>
  <si>
    <t>smss1877</t>
  </si>
  <si>
    <t>sms_a912</t>
  </si>
  <si>
    <t>一水社</t>
  </si>
  <si>
    <t>1Pスポーツ新聞版アイ</t>
  </si>
  <si>
    <t>50代からの男のゴラク (表4　4C1P)</t>
  </si>
  <si>
    <t>8月28日(水)</t>
  </si>
  <si>
    <t>smss1878</t>
  </si>
  <si>
    <t>sms_a913</t>
  </si>
  <si>
    <t>三和出版</t>
  </si>
  <si>
    <t>5Pエロ画像メイン</t>
  </si>
  <si>
    <t>実話ヴィーナス (1C5P)</t>
  </si>
  <si>
    <t>8月29日(木)</t>
  </si>
  <si>
    <t>smss1879</t>
  </si>
  <si>
    <t>sms_a915</t>
  </si>
  <si>
    <t>究極美女プレステージ (4C2P)</t>
  </si>
  <si>
    <t>smss1882</t>
  </si>
  <si>
    <t>雑誌 TOTAL</t>
  </si>
  <si>
    <t>●DVD 広告</t>
  </si>
  <si>
    <t>sms_a894</t>
  </si>
  <si>
    <t>ダイアプレス</t>
  </si>
  <si>
    <t>DVD漫画まさお</t>
  </si>
  <si>
    <t>mv20i</t>
  </si>
  <si>
    <t>超キレい♪超かわいい</t>
  </si>
  <si>
    <t>DVD袋表4C</t>
  </si>
  <si>
    <t>8月08日(木)</t>
  </si>
  <si>
    <t>smss1825</t>
  </si>
  <si>
    <t>sms_a895</t>
  </si>
  <si>
    <t>DVD4コマ</t>
  </si>
  <si>
    <t>金髪中出し地下DVDラブ・ファック18時間</t>
  </si>
  <si>
    <t>DVD貼付面4C1/2P</t>
  </si>
  <si>
    <t>smss1826</t>
  </si>
  <si>
    <t>sms_a909</t>
  </si>
  <si>
    <t>メディアックス</t>
  </si>
  <si>
    <t>しろうと美人妻中出し新作地下DVD9時間　連続アクメで失神しちゃった</t>
  </si>
  <si>
    <t>DVD貼付け面4C1/2P</t>
  </si>
  <si>
    <t>8月21日(水)</t>
  </si>
  <si>
    <t>smss1841</t>
  </si>
  <si>
    <t>sms_a910</t>
  </si>
  <si>
    <t>中出しで幸せになる妻　地下DVD9時間</t>
  </si>
  <si>
    <t>smss1876</t>
  </si>
  <si>
    <t>sms_a896</t>
  </si>
  <si>
    <t>若生出版</t>
  </si>
  <si>
    <t>ゲッチュ</t>
  </si>
  <si>
    <t>DVD袋表4C+コンテンツ枠</t>
  </si>
  <si>
    <t>smss1827</t>
  </si>
  <si>
    <t>sms_a900</t>
  </si>
  <si>
    <t>プレミア熟女</t>
  </si>
  <si>
    <t>DVD袋裏1C+コンテンツ枠</t>
  </si>
  <si>
    <t>8月27日(火)</t>
  </si>
  <si>
    <t>smss1832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</si>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</sst>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27</v>
      </c>
      <c r="D6" s="195">
        <v>767000</v>
      </c>
      <c r="E6" s="81">
        <v>0</v>
      </c>
      <c r="F6" s="81">
        <v>0</v>
      </c>
      <c r="G6" s="81">
        <v>943</v>
      </c>
      <c r="H6" s="91">
        <v>155</v>
      </c>
      <c r="I6" s="92">
        <v>1</v>
      </c>
      <c r="J6" s="145">
        <f>H6+I6</f>
        <v>156</v>
      </c>
      <c r="K6" s="82">
        <f>IFERROR(J6/G6,"-")</f>
        <v>0.16542948038176</v>
      </c>
      <c r="L6" s="81">
        <v>15</v>
      </c>
      <c r="M6" s="81">
        <v>37</v>
      </c>
      <c r="N6" s="82">
        <f>IFERROR(L6/J6,"-")</f>
        <v>0.096153846153846</v>
      </c>
      <c r="O6" s="83">
        <f>IFERROR(D6/J6,"-")</f>
        <v>4916.6666666667</v>
      </c>
      <c r="P6" s="84">
        <v>35</v>
      </c>
      <c r="Q6" s="82">
        <f>IFERROR(P6/J6,"-")</f>
        <v>0.22435897435897</v>
      </c>
      <c r="R6" s="200">
        <v>4008500</v>
      </c>
      <c r="S6" s="201">
        <f>IFERROR(R6/J6,"-")</f>
        <v>25695.512820513</v>
      </c>
      <c r="T6" s="201">
        <f>IFERROR(R6/P6,"-")</f>
        <v>114528.57142857</v>
      </c>
      <c r="U6" s="195">
        <f>IFERROR(R6-D6,"-")</f>
        <v>3241500</v>
      </c>
      <c r="V6" s="85">
        <f>R6/D6</f>
        <v>5.2262059973924</v>
      </c>
      <c r="W6" s="79"/>
      <c r="X6" s="144"/>
    </row>
    <row r="7" spans="1:24">
      <c r="A7" s="80"/>
      <c r="B7" s="86" t="s">
        <v>24</v>
      </c>
      <c r="C7" s="86">
        <v>12</v>
      </c>
      <c r="D7" s="195">
        <v>390000</v>
      </c>
      <c r="E7" s="81">
        <v>0</v>
      </c>
      <c r="F7" s="81">
        <v>0</v>
      </c>
      <c r="G7" s="81">
        <v>739</v>
      </c>
      <c r="H7" s="91">
        <v>213</v>
      </c>
      <c r="I7" s="92">
        <v>6</v>
      </c>
      <c r="J7" s="145">
        <f>H7+I7</f>
        <v>219</v>
      </c>
      <c r="K7" s="82">
        <f>IFERROR(J7/G7,"-")</f>
        <v>0.29634641407307</v>
      </c>
      <c r="L7" s="81">
        <v>4</v>
      </c>
      <c r="M7" s="81">
        <v>52</v>
      </c>
      <c r="N7" s="82">
        <f>IFERROR(L7/J7,"-")</f>
        <v>0.018264840182648</v>
      </c>
      <c r="O7" s="83">
        <f>IFERROR(D7/J7,"-")</f>
        <v>1780.8219178082</v>
      </c>
      <c r="P7" s="84">
        <v>7</v>
      </c>
      <c r="Q7" s="82">
        <f>IFERROR(P7/J7,"-")</f>
        <v>0.031963470319635</v>
      </c>
      <c r="R7" s="200">
        <v>142000</v>
      </c>
      <c r="S7" s="201">
        <f>IFERROR(R7/J7,"-")</f>
        <v>648.40182648402</v>
      </c>
      <c r="T7" s="201">
        <f>IFERROR(R7/P7,"-")</f>
        <v>20285.714285714</v>
      </c>
      <c r="U7" s="195">
        <f>IFERROR(R7-D7,"-")</f>
        <v>-248000</v>
      </c>
      <c r="V7" s="85">
        <f>R7/D7</f>
        <v>0.36410256410256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1157000</v>
      </c>
      <c r="E10" s="41">
        <f>SUM(E6:E8)</f>
        <v>0</v>
      </c>
      <c r="F10" s="41">
        <f>SUM(F6:F8)</f>
        <v>0</v>
      </c>
      <c r="G10" s="41">
        <f>SUM(G6:G8)</f>
        <v>1682</v>
      </c>
      <c r="H10" s="41">
        <f>SUM(H6:H8)</f>
        <v>368</v>
      </c>
      <c r="I10" s="41">
        <f>SUM(I6:I8)</f>
        <v>7</v>
      </c>
      <c r="J10" s="41">
        <f>SUM(J6:J8)</f>
        <v>375</v>
      </c>
      <c r="K10" s="42">
        <f>IFERROR(J10/G10,"-")</f>
        <v>0.22294887039239</v>
      </c>
      <c r="L10" s="78">
        <f>SUM(L6:L8)</f>
        <v>19</v>
      </c>
      <c r="M10" s="78">
        <f>SUM(M6:M8)</f>
        <v>89</v>
      </c>
      <c r="N10" s="42">
        <f>IFERROR(L10/J10,"-")</f>
        <v>0.050666666666667</v>
      </c>
      <c r="O10" s="43">
        <f>IFERROR(D10/J10,"-")</f>
        <v>3085.3333333333</v>
      </c>
      <c r="P10" s="44">
        <f>SUM(P6:P8)</f>
        <v>42</v>
      </c>
      <c r="Q10" s="42">
        <f>IFERROR(P10/J10,"-")</f>
        <v>0.112</v>
      </c>
      <c r="R10" s="45">
        <f>SUM(R6:R8)</f>
        <v>4150500</v>
      </c>
      <c r="S10" s="45">
        <f>IFERROR(R10/J10,"-")</f>
        <v>11068</v>
      </c>
      <c r="T10" s="45">
        <f>IFERROR(R10/P10,"-")</f>
        <v>98821.428571429</v>
      </c>
      <c r="U10" s="46">
        <f>SUM(U6:U8)</f>
        <v>2993500</v>
      </c>
      <c r="V10" s="47">
        <f>IFERROR(R10/D10,"-")</f>
        <v>3.5872947277442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5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0.042857142857143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70000</v>
      </c>
      <c r="K6" s="81">
        <v>0</v>
      </c>
      <c r="L6" s="81">
        <v>0</v>
      </c>
      <c r="M6" s="81">
        <v>22</v>
      </c>
      <c r="N6" s="91">
        <v>11</v>
      </c>
      <c r="O6" s="92">
        <v>0</v>
      </c>
      <c r="P6" s="93">
        <f>N6+O6</f>
        <v>11</v>
      </c>
      <c r="Q6" s="82">
        <f>IFERROR(P6/M6,"-")</f>
        <v>0.5</v>
      </c>
      <c r="R6" s="81">
        <v>1</v>
      </c>
      <c r="S6" s="81">
        <v>2</v>
      </c>
      <c r="T6" s="82">
        <f>IFERROR(S6/(O6+P6),"-")</f>
        <v>0.18181818181818</v>
      </c>
      <c r="U6" s="182">
        <f>IFERROR(J6/SUM(P6:P6),"-")</f>
        <v>6363.6363636364</v>
      </c>
      <c r="V6" s="84">
        <v>1</v>
      </c>
      <c r="W6" s="82">
        <f>IF(P6=0,"-",V6/P6)</f>
        <v>0.090909090909091</v>
      </c>
      <c r="X6" s="186">
        <v>3000</v>
      </c>
      <c r="Y6" s="187">
        <f>IFERROR(X6/P6,"-")</f>
        <v>272.72727272727</v>
      </c>
      <c r="Z6" s="187">
        <f>IFERROR(X6/V6,"-")</f>
        <v>3000</v>
      </c>
      <c r="AA6" s="188">
        <f>SUM(X6:X6)-SUM(J6:J6)</f>
        <v>-67000</v>
      </c>
      <c r="AB6" s="85">
        <f>SUM(X6:X6)/SUM(J6:J6)</f>
        <v>0.042857142857143</v>
      </c>
      <c r="AC6" s="79"/>
      <c r="AD6" s="94">
        <v>1</v>
      </c>
      <c r="AE6" s="95">
        <f>IF(P6=0,"",IF(AD6=0,"",(AD6/P6)))</f>
        <v>0.090909090909091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1</v>
      </c>
      <c r="AW6" s="107">
        <f>IF(P6=0,"",IF(AV6=0,"",(AV6/P6)))</f>
        <v>0.090909090909091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3</v>
      </c>
      <c r="BF6" s="113">
        <f>IF(P6=0,"",IF(BE6=0,"",(BE6/P6)))</f>
        <v>0.27272727272727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4</v>
      </c>
      <c r="BO6" s="120">
        <f>IF(P6=0,"",IF(BN6=0,"",(BN6/P6)))</f>
        <v>0.36363636363636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2</v>
      </c>
      <c r="BX6" s="127">
        <f>IF(P6=0,"",IF(BW6=0,"",(BW6/P6)))</f>
        <v>0.18181818181818</v>
      </c>
      <c r="BY6" s="128">
        <v>1</v>
      </c>
      <c r="BZ6" s="129">
        <f>IFERROR(BY6/BW6,"-")</f>
        <v>0.5</v>
      </c>
      <c r="CA6" s="130">
        <v>3000</v>
      </c>
      <c r="CB6" s="131">
        <f>IFERROR(CA6/BW6,"-")</f>
        <v>1500</v>
      </c>
      <c r="CC6" s="132">
        <v>1</v>
      </c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3000</v>
      </c>
      <c r="CQ6" s="141">
        <v>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>
        <f>AB7</f>
        <v>1.9090909090909</v>
      </c>
      <c r="B7" s="203" t="s">
        <v>68</v>
      </c>
      <c r="C7" s="203" t="s">
        <v>69</v>
      </c>
      <c r="D7" s="203" t="s">
        <v>70</v>
      </c>
      <c r="E7" s="203"/>
      <c r="F7" s="203" t="s">
        <v>71</v>
      </c>
      <c r="G7" s="203" t="s">
        <v>72</v>
      </c>
      <c r="H7" s="90" t="s">
        <v>73</v>
      </c>
      <c r="I7" s="90" t="s">
        <v>67</v>
      </c>
      <c r="J7" s="188">
        <v>55000</v>
      </c>
      <c r="K7" s="81">
        <v>0</v>
      </c>
      <c r="L7" s="81">
        <v>0</v>
      </c>
      <c r="M7" s="81">
        <v>56</v>
      </c>
      <c r="N7" s="91">
        <v>5</v>
      </c>
      <c r="O7" s="92">
        <v>0</v>
      </c>
      <c r="P7" s="93">
        <f>N7+O7</f>
        <v>5</v>
      </c>
      <c r="Q7" s="82">
        <f>IFERROR(P7/M7,"-")</f>
        <v>0.089285714285714</v>
      </c>
      <c r="R7" s="81">
        <v>1</v>
      </c>
      <c r="S7" s="81">
        <v>3</v>
      </c>
      <c r="T7" s="82">
        <f>IFERROR(S7/(O7+P7),"-")</f>
        <v>0.6</v>
      </c>
      <c r="U7" s="182">
        <f>IFERROR(J7/SUM(P7:P8),"-")</f>
        <v>9166.6666666667</v>
      </c>
      <c r="V7" s="84">
        <v>2</v>
      </c>
      <c r="W7" s="82">
        <f>IF(P7=0,"-",V7/P7)</f>
        <v>0.4</v>
      </c>
      <c r="X7" s="186">
        <v>59000</v>
      </c>
      <c r="Y7" s="187">
        <f>IFERROR(X7/P7,"-")</f>
        <v>11800</v>
      </c>
      <c r="Z7" s="187">
        <f>IFERROR(X7/V7,"-")</f>
        <v>29500</v>
      </c>
      <c r="AA7" s="188">
        <f>SUM(X7:X8)-SUM(J7:J8)</f>
        <v>50000</v>
      </c>
      <c r="AB7" s="85">
        <f>SUM(X7:X8)/SUM(J7:J8)</f>
        <v>1.9090909090909</v>
      </c>
      <c r="AC7" s="79"/>
      <c r="AD7" s="94">
        <v>1</v>
      </c>
      <c r="AE7" s="95">
        <f>IF(P7=0,"",IF(AD7=0,"",(AD7/P7)))</f>
        <v>0.2</v>
      </c>
      <c r="AF7" s="94">
        <v>1</v>
      </c>
      <c r="AG7" s="96">
        <f>IFERROR(AF7/AD7,"-")</f>
        <v>1</v>
      </c>
      <c r="AH7" s="97">
        <v>3000</v>
      </c>
      <c r="AI7" s="98">
        <f>IFERROR(AH7/AD7,"-")</f>
        <v>3000</v>
      </c>
      <c r="AJ7" s="99">
        <v>1</v>
      </c>
      <c r="AK7" s="99"/>
      <c r="AL7" s="99"/>
      <c r="AM7" s="100">
        <v>3</v>
      </c>
      <c r="AN7" s="101">
        <f>IF(P7=0,"",IF(AM7=0,"",(AM7/P7)))</f>
        <v>0.6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>
        <v>1</v>
      </c>
      <c r="BX7" s="127">
        <f>IF(P7=0,"",IF(BW7=0,"",(BW7/P7)))</f>
        <v>0.2</v>
      </c>
      <c r="BY7" s="128">
        <v>1</v>
      </c>
      <c r="BZ7" s="129">
        <f>IFERROR(BY7/BW7,"-")</f>
        <v>1</v>
      </c>
      <c r="CA7" s="130">
        <v>56000</v>
      </c>
      <c r="CB7" s="131">
        <f>IFERROR(CA7/BW7,"-")</f>
        <v>56000</v>
      </c>
      <c r="CC7" s="132"/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59000</v>
      </c>
      <c r="CQ7" s="141">
        <v>56000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74</v>
      </c>
      <c r="C8" s="203"/>
      <c r="D8" s="203"/>
      <c r="E8" s="203"/>
      <c r="F8" s="203" t="s">
        <v>64</v>
      </c>
      <c r="G8" s="203"/>
      <c r="H8" s="90"/>
      <c r="I8" s="90"/>
      <c r="J8" s="188"/>
      <c r="K8" s="81">
        <v>0</v>
      </c>
      <c r="L8" s="81">
        <v>0</v>
      </c>
      <c r="M8" s="81">
        <v>9</v>
      </c>
      <c r="N8" s="91">
        <v>1</v>
      </c>
      <c r="O8" s="92">
        <v>0</v>
      </c>
      <c r="P8" s="93">
        <f>N8+O8</f>
        <v>1</v>
      </c>
      <c r="Q8" s="82">
        <f>IFERROR(P8/M8,"-")</f>
        <v>0.11111111111111</v>
      </c>
      <c r="R8" s="81">
        <v>1</v>
      </c>
      <c r="S8" s="81">
        <v>1</v>
      </c>
      <c r="T8" s="82">
        <f>IFERROR(S8/(O8+P8),"-")</f>
        <v>1</v>
      </c>
      <c r="U8" s="182"/>
      <c r="V8" s="84">
        <v>1</v>
      </c>
      <c r="W8" s="82">
        <f>IF(P8=0,"-",V8/P8)</f>
        <v>1</v>
      </c>
      <c r="X8" s="186">
        <v>46000</v>
      </c>
      <c r="Y8" s="187">
        <f>IFERROR(X8/P8,"-")</f>
        <v>46000</v>
      </c>
      <c r="Z8" s="187">
        <f>IFERROR(X8/V8,"-")</f>
        <v>46000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>
        <v>1</v>
      </c>
      <c r="BX8" s="127">
        <f>IF(P8=0,"",IF(BW8=0,"",(BW8/P8)))</f>
        <v>1</v>
      </c>
      <c r="BY8" s="128">
        <v>1</v>
      </c>
      <c r="BZ8" s="129">
        <f>IFERROR(BY8/BW8,"-")</f>
        <v>1</v>
      </c>
      <c r="CA8" s="130">
        <v>46000</v>
      </c>
      <c r="CB8" s="131">
        <f>IFERROR(CA8/BW8,"-")</f>
        <v>46000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46000</v>
      </c>
      <c r="CQ8" s="141">
        <v>46000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>
        <f>AB9</f>
        <v>43.24</v>
      </c>
      <c r="B9" s="203" t="s">
        <v>75</v>
      </c>
      <c r="C9" s="203" t="s">
        <v>76</v>
      </c>
      <c r="D9" s="203" t="s">
        <v>77</v>
      </c>
      <c r="E9" s="203"/>
      <c r="F9" s="203" t="s">
        <v>71</v>
      </c>
      <c r="G9" s="203" t="s">
        <v>78</v>
      </c>
      <c r="H9" s="90" t="s">
        <v>79</v>
      </c>
      <c r="I9" s="90" t="s">
        <v>80</v>
      </c>
      <c r="J9" s="188">
        <v>75000</v>
      </c>
      <c r="K9" s="81">
        <v>0</v>
      </c>
      <c r="L9" s="81">
        <v>0</v>
      </c>
      <c r="M9" s="81">
        <v>169</v>
      </c>
      <c r="N9" s="91">
        <v>14</v>
      </c>
      <c r="O9" s="92">
        <v>0</v>
      </c>
      <c r="P9" s="93">
        <f>N9+O9</f>
        <v>14</v>
      </c>
      <c r="Q9" s="82">
        <f>IFERROR(P9/M9,"-")</f>
        <v>0.082840236686391</v>
      </c>
      <c r="R9" s="81">
        <v>1</v>
      </c>
      <c r="S9" s="81">
        <v>3</v>
      </c>
      <c r="T9" s="82">
        <f>IFERROR(S9/(O9+P9),"-")</f>
        <v>0.21428571428571</v>
      </c>
      <c r="U9" s="182">
        <f>IFERROR(J9/SUM(P9:P10),"-")</f>
        <v>1973.6842105263</v>
      </c>
      <c r="V9" s="84">
        <v>4</v>
      </c>
      <c r="W9" s="82">
        <f>IF(P9=0,"-",V9/P9)</f>
        <v>0.28571428571429</v>
      </c>
      <c r="X9" s="186">
        <v>417000</v>
      </c>
      <c r="Y9" s="187">
        <f>IFERROR(X9/P9,"-")</f>
        <v>29785.714285714</v>
      </c>
      <c r="Z9" s="187">
        <f>IFERROR(X9/V9,"-")</f>
        <v>104250</v>
      </c>
      <c r="AA9" s="188">
        <f>SUM(X9:X10)-SUM(J9:J10)</f>
        <v>3168000</v>
      </c>
      <c r="AB9" s="85">
        <f>SUM(X9:X10)/SUM(J9:J10)</f>
        <v>43.24</v>
      </c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4</v>
      </c>
      <c r="BF9" s="113">
        <f>IF(P9=0,"",IF(BE9=0,"",(BE9/P9)))</f>
        <v>0.28571428571429</v>
      </c>
      <c r="BG9" s="112">
        <v>2</v>
      </c>
      <c r="BH9" s="114">
        <f>IFERROR(BG9/BE9,"-")</f>
        <v>0.5</v>
      </c>
      <c r="BI9" s="115">
        <v>4000</v>
      </c>
      <c r="BJ9" s="116">
        <f>IFERROR(BI9/BE9,"-")</f>
        <v>1000</v>
      </c>
      <c r="BK9" s="117">
        <v>2</v>
      </c>
      <c r="BL9" s="117"/>
      <c r="BM9" s="117"/>
      <c r="BN9" s="119">
        <v>7</v>
      </c>
      <c r="BO9" s="120">
        <f>IF(P9=0,"",IF(BN9=0,"",(BN9/P9)))</f>
        <v>0.5</v>
      </c>
      <c r="BP9" s="121">
        <v>1</v>
      </c>
      <c r="BQ9" s="122">
        <f>IFERROR(BP9/BN9,"-")</f>
        <v>0.14285714285714</v>
      </c>
      <c r="BR9" s="123">
        <v>6000</v>
      </c>
      <c r="BS9" s="124">
        <f>IFERROR(BR9/BN9,"-")</f>
        <v>857.14285714286</v>
      </c>
      <c r="BT9" s="125"/>
      <c r="BU9" s="125">
        <v>1</v>
      </c>
      <c r="BV9" s="125"/>
      <c r="BW9" s="126">
        <v>3</v>
      </c>
      <c r="BX9" s="127">
        <f>IF(P9=0,"",IF(BW9=0,"",(BW9/P9)))</f>
        <v>0.21428571428571</v>
      </c>
      <c r="BY9" s="128">
        <v>1</v>
      </c>
      <c r="BZ9" s="129">
        <f>IFERROR(BY9/BW9,"-")</f>
        <v>0.33333333333333</v>
      </c>
      <c r="CA9" s="130">
        <v>407000</v>
      </c>
      <c r="CB9" s="131">
        <f>IFERROR(CA9/BW9,"-")</f>
        <v>135666.66666667</v>
      </c>
      <c r="CC9" s="132"/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4</v>
      </c>
      <c r="CP9" s="141">
        <v>417000</v>
      </c>
      <c r="CQ9" s="141">
        <v>407000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/>
      <c r="B10" s="203" t="s">
        <v>81</v>
      </c>
      <c r="C10" s="203"/>
      <c r="D10" s="203"/>
      <c r="E10" s="203"/>
      <c r="F10" s="203" t="s">
        <v>64</v>
      </c>
      <c r="G10" s="203"/>
      <c r="H10" s="90"/>
      <c r="I10" s="90"/>
      <c r="J10" s="188"/>
      <c r="K10" s="81">
        <v>0</v>
      </c>
      <c r="L10" s="81">
        <v>0</v>
      </c>
      <c r="M10" s="81">
        <v>69</v>
      </c>
      <c r="N10" s="91">
        <v>24</v>
      </c>
      <c r="O10" s="92">
        <v>0</v>
      </c>
      <c r="P10" s="93">
        <f>N10+O10</f>
        <v>24</v>
      </c>
      <c r="Q10" s="82">
        <f>IFERROR(P10/M10,"-")</f>
        <v>0.34782608695652</v>
      </c>
      <c r="R10" s="81">
        <v>4</v>
      </c>
      <c r="S10" s="81">
        <v>0</v>
      </c>
      <c r="T10" s="82">
        <f>IFERROR(S10/(O10+P10),"-")</f>
        <v>0</v>
      </c>
      <c r="U10" s="182"/>
      <c r="V10" s="84">
        <v>7</v>
      </c>
      <c r="W10" s="82">
        <f>IF(P10=0,"-",V10/P10)</f>
        <v>0.29166666666667</v>
      </c>
      <c r="X10" s="186">
        <v>2826000</v>
      </c>
      <c r="Y10" s="187">
        <f>IFERROR(X10/P10,"-")</f>
        <v>117750</v>
      </c>
      <c r="Z10" s="187">
        <f>IFERROR(X10/V10,"-")</f>
        <v>403714.28571429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2</v>
      </c>
      <c r="AN10" s="101">
        <f>IF(P10=0,"",IF(AM10=0,"",(AM10/P10)))</f>
        <v>0.083333333333333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1</v>
      </c>
      <c r="AW10" s="107">
        <f>IF(P10=0,"",IF(AV10=0,"",(AV10/P10)))</f>
        <v>0.041666666666667</v>
      </c>
      <c r="AX10" s="106">
        <v>1</v>
      </c>
      <c r="AY10" s="108">
        <f>IFERROR(AX10/AV10,"-")</f>
        <v>1</v>
      </c>
      <c r="AZ10" s="109">
        <v>5000</v>
      </c>
      <c r="BA10" s="110">
        <f>IFERROR(AZ10/AV10,"-")</f>
        <v>5000</v>
      </c>
      <c r="BB10" s="111">
        <v>1</v>
      </c>
      <c r="BC10" s="111"/>
      <c r="BD10" s="111"/>
      <c r="BE10" s="112">
        <v>2</v>
      </c>
      <c r="BF10" s="113">
        <f>IF(P10=0,"",IF(BE10=0,"",(BE10/P10)))</f>
        <v>0.083333333333333</v>
      </c>
      <c r="BG10" s="112">
        <v>1</v>
      </c>
      <c r="BH10" s="114">
        <f>IFERROR(BG10/BE10,"-")</f>
        <v>0.5</v>
      </c>
      <c r="BI10" s="115">
        <v>137000</v>
      </c>
      <c r="BJ10" s="116">
        <f>IFERROR(BI10/BE10,"-")</f>
        <v>68500</v>
      </c>
      <c r="BK10" s="117"/>
      <c r="BL10" s="117"/>
      <c r="BM10" s="117">
        <v>1</v>
      </c>
      <c r="BN10" s="119">
        <v>6</v>
      </c>
      <c r="BO10" s="120">
        <f>IF(P10=0,"",IF(BN10=0,"",(BN10/P10)))</f>
        <v>0.25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9</v>
      </c>
      <c r="BX10" s="127">
        <f>IF(P10=0,"",IF(BW10=0,"",(BW10/P10)))</f>
        <v>0.375</v>
      </c>
      <c r="BY10" s="128">
        <v>2</v>
      </c>
      <c r="BZ10" s="129">
        <f>IFERROR(BY10/BW10,"-")</f>
        <v>0.22222222222222</v>
      </c>
      <c r="CA10" s="130">
        <v>793000</v>
      </c>
      <c r="CB10" s="131">
        <f>IFERROR(CA10/BW10,"-")</f>
        <v>88111.111111111</v>
      </c>
      <c r="CC10" s="132"/>
      <c r="CD10" s="132"/>
      <c r="CE10" s="132">
        <v>2</v>
      </c>
      <c r="CF10" s="133">
        <v>4</v>
      </c>
      <c r="CG10" s="134">
        <f>IF(P10=0,"",IF(CF10=0,"",(CF10/P10)))</f>
        <v>0.16666666666667</v>
      </c>
      <c r="CH10" s="135">
        <v>3</v>
      </c>
      <c r="CI10" s="136">
        <f>IFERROR(CH10/CF10,"-")</f>
        <v>0.75</v>
      </c>
      <c r="CJ10" s="137">
        <v>1891000</v>
      </c>
      <c r="CK10" s="138">
        <f>IFERROR(CJ10/CF10,"-")</f>
        <v>472750</v>
      </c>
      <c r="CL10" s="139"/>
      <c r="CM10" s="139">
        <v>1</v>
      </c>
      <c r="CN10" s="139">
        <v>2</v>
      </c>
      <c r="CO10" s="140">
        <v>7</v>
      </c>
      <c r="CP10" s="141">
        <v>2826000</v>
      </c>
      <c r="CQ10" s="141">
        <v>1245000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0.7</v>
      </c>
      <c r="B11" s="203" t="s">
        <v>82</v>
      </c>
      <c r="C11" s="203" t="s">
        <v>83</v>
      </c>
      <c r="D11" s="203" t="s">
        <v>84</v>
      </c>
      <c r="E11" s="203"/>
      <c r="F11" s="203" t="s">
        <v>71</v>
      </c>
      <c r="G11" s="203" t="s">
        <v>85</v>
      </c>
      <c r="H11" s="90" t="s">
        <v>86</v>
      </c>
      <c r="I11" s="90" t="s">
        <v>87</v>
      </c>
      <c r="J11" s="188">
        <v>60000</v>
      </c>
      <c r="K11" s="81">
        <v>0</v>
      </c>
      <c r="L11" s="81">
        <v>0</v>
      </c>
      <c r="M11" s="81">
        <v>46</v>
      </c>
      <c r="N11" s="91">
        <v>5</v>
      </c>
      <c r="O11" s="92">
        <v>0</v>
      </c>
      <c r="P11" s="93">
        <f>N11+O11</f>
        <v>5</v>
      </c>
      <c r="Q11" s="82">
        <f>IFERROR(P11/M11,"-")</f>
        <v>0.10869565217391</v>
      </c>
      <c r="R11" s="81">
        <v>1</v>
      </c>
      <c r="S11" s="81">
        <v>2</v>
      </c>
      <c r="T11" s="82">
        <f>IFERROR(S11/(O11+P11),"-")</f>
        <v>0.4</v>
      </c>
      <c r="U11" s="182">
        <f>IFERROR(J11/SUM(P11:P12),"-")</f>
        <v>5454.5454545455</v>
      </c>
      <c r="V11" s="84">
        <v>3</v>
      </c>
      <c r="W11" s="82">
        <f>IF(P11=0,"-",V11/P11)</f>
        <v>0.6</v>
      </c>
      <c r="X11" s="186">
        <v>39000</v>
      </c>
      <c r="Y11" s="187">
        <f>IFERROR(X11/P11,"-")</f>
        <v>7800</v>
      </c>
      <c r="Z11" s="187">
        <f>IFERROR(X11/V11,"-")</f>
        <v>13000</v>
      </c>
      <c r="AA11" s="188">
        <f>SUM(X11:X12)-SUM(J11:J12)</f>
        <v>-18000</v>
      </c>
      <c r="AB11" s="85">
        <f>SUM(X11:X12)/SUM(J11:J12)</f>
        <v>0.7</v>
      </c>
      <c r="AC11" s="79"/>
      <c r="AD11" s="94">
        <v>1</v>
      </c>
      <c r="AE11" s="95">
        <f>IF(P11=0,"",IF(AD11=0,"",(AD11/P11)))</f>
        <v>0.2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1</v>
      </c>
      <c r="AW11" s="107">
        <f>IF(P11=0,"",IF(AV11=0,"",(AV11/P11)))</f>
        <v>0.2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2</v>
      </c>
      <c r="BF11" s="113">
        <f>IF(P11=0,"",IF(BE11=0,"",(BE11/P11)))</f>
        <v>0.4</v>
      </c>
      <c r="BG11" s="112">
        <v>2</v>
      </c>
      <c r="BH11" s="114">
        <f>IFERROR(BG11/BE11,"-")</f>
        <v>1</v>
      </c>
      <c r="BI11" s="115">
        <v>8000</v>
      </c>
      <c r="BJ11" s="116">
        <f>IFERROR(BI11/BE11,"-")</f>
        <v>4000</v>
      </c>
      <c r="BK11" s="117">
        <v>2</v>
      </c>
      <c r="BL11" s="117"/>
      <c r="BM11" s="117"/>
      <c r="BN11" s="119">
        <v>1</v>
      </c>
      <c r="BO11" s="120">
        <f>IF(P11=0,"",IF(BN11=0,"",(BN11/P11)))</f>
        <v>0.2</v>
      </c>
      <c r="BP11" s="121">
        <v>1</v>
      </c>
      <c r="BQ11" s="122">
        <f>IFERROR(BP11/BN11,"-")</f>
        <v>1</v>
      </c>
      <c r="BR11" s="123">
        <v>31000</v>
      </c>
      <c r="BS11" s="124">
        <f>IFERROR(BR11/BN11,"-")</f>
        <v>31000</v>
      </c>
      <c r="BT11" s="125"/>
      <c r="BU11" s="125"/>
      <c r="BV11" s="125">
        <v>1</v>
      </c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3</v>
      </c>
      <c r="CP11" s="141">
        <v>39000</v>
      </c>
      <c r="CQ11" s="141">
        <v>31000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88</v>
      </c>
      <c r="C12" s="203"/>
      <c r="D12" s="203"/>
      <c r="E12" s="203"/>
      <c r="F12" s="203" t="s">
        <v>64</v>
      </c>
      <c r="G12" s="203"/>
      <c r="H12" s="90"/>
      <c r="I12" s="90"/>
      <c r="J12" s="188"/>
      <c r="K12" s="81">
        <v>0</v>
      </c>
      <c r="L12" s="81">
        <v>0</v>
      </c>
      <c r="M12" s="81">
        <v>17</v>
      </c>
      <c r="N12" s="91">
        <v>6</v>
      </c>
      <c r="O12" s="92">
        <v>0</v>
      </c>
      <c r="P12" s="93">
        <f>N12+O12</f>
        <v>6</v>
      </c>
      <c r="Q12" s="82">
        <f>IFERROR(P12/M12,"-")</f>
        <v>0.35294117647059</v>
      </c>
      <c r="R12" s="81">
        <v>1</v>
      </c>
      <c r="S12" s="81">
        <v>1</v>
      </c>
      <c r="T12" s="82">
        <f>IFERROR(S12/(O12+P12),"-")</f>
        <v>0.16666666666667</v>
      </c>
      <c r="U12" s="182"/>
      <c r="V12" s="84">
        <v>1</v>
      </c>
      <c r="W12" s="82">
        <f>IF(P12=0,"-",V12/P12)</f>
        <v>0.16666666666667</v>
      </c>
      <c r="X12" s="186">
        <v>3000</v>
      </c>
      <c r="Y12" s="187">
        <f>IFERROR(X12/P12,"-")</f>
        <v>500</v>
      </c>
      <c r="Z12" s="187">
        <f>IFERROR(X12/V12,"-")</f>
        <v>3000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2</v>
      </c>
      <c r="AN12" s="101">
        <f>IF(P12=0,"",IF(AM12=0,"",(AM12/P12)))</f>
        <v>0.33333333333333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1</v>
      </c>
      <c r="AW12" s="107">
        <f>IF(P12=0,"",IF(AV12=0,"",(AV12/P12)))</f>
        <v>0.16666666666667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2</v>
      </c>
      <c r="BO12" s="120">
        <f>IF(P12=0,"",IF(BN12=0,"",(BN12/P12)))</f>
        <v>0.33333333333333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1</v>
      </c>
      <c r="BX12" s="127">
        <f>IF(P12=0,"",IF(BW12=0,"",(BW12/P12)))</f>
        <v>0.16666666666667</v>
      </c>
      <c r="BY12" s="128">
        <v>1</v>
      </c>
      <c r="BZ12" s="129">
        <f>IFERROR(BY12/BW12,"-")</f>
        <v>1</v>
      </c>
      <c r="CA12" s="130">
        <v>3000</v>
      </c>
      <c r="CB12" s="131">
        <f>IFERROR(CA12/BW12,"-")</f>
        <v>3000</v>
      </c>
      <c r="CC12" s="132">
        <v>1</v>
      </c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3000</v>
      </c>
      <c r="CQ12" s="141">
        <v>3000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>
        <f>AB13</f>
        <v>0</v>
      </c>
      <c r="B13" s="203" t="s">
        <v>89</v>
      </c>
      <c r="C13" s="203" t="s">
        <v>69</v>
      </c>
      <c r="D13" s="203" t="s">
        <v>90</v>
      </c>
      <c r="E13" s="203"/>
      <c r="F13" s="203" t="s">
        <v>71</v>
      </c>
      <c r="G13" s="203" t="s">
        <v>91</v>
      </c>
      <c r="H13" s="90" t="s">
        <v>92</v>
      </c>
      <c r="I13" s="204" t="s">
        <v>93</v>
      </c>
      <c r="J13" s="188">
        <v>45000</v>
      </c>
      <c r="K13" s="81">
        <v>0</v>
      </c>
      <c r="L13" s="81">
        <v>0</v>
      </c>
      <c r="M13" s="81">
        <v>7</v>
      </c>
      <c r="N13" s="91">
        <v>3</v>
      </c>
      <c r="O13" s="92">
        <v>0</v>
      </c>
      <c r="P13" s="93">
        <f>N13+O13</f>
        <v>3</v>
      </c>
      <c r="Q13" s="82">
        <f>IFERROR(P13/M13,"-")</f>
        <v>0.42857142857143</v>
      </c>
      <c r="R13" s="81">
        <v>0</v>
      </c>
      <c r="S13" s="81">
        <v>2</v>
      </c>
      <c r="T13" s="82">
        <f>IFERROR(S13/(O13+P13),"-")</f>
        <v>0.66666666666667</v>
      </c>
      <c r="U13" s="182">
        <f>IFERROR(J13/SUM(P13:P14),"-")</f>
        <v>9000</v>
      </c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>
        <f>SUM(X13:X14)-SUM(J13:J14)</f>
        <v>-45000</v>
      </c>
      <c r="AB13" s="85">
        <f>SUM(X13:X14)/SUM(J13:J14)</f>
        <v>0</v>
      </c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>
        <v>2</v>
      </c>
      <c r="AW13" s="107">
        <f>IF(P13=0,"",IF(AV13=0,"",(AV13/P13)))</f>
        <v>0.66666666666667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1</v>
      </c>
      <c r="BF13" s="113">
        <f>IF(P13=0,"",IF(BE13=0,"",(BE13/P13)))</f>
        <v>0.33333333333333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94</v>
      </c>
      <c r="C14" s="203"/>
      <c r="D14" s="203"/>
      <c r="E14" s="203"/>
      <c r="F14" s="203" t="s">
        <v>64</v>
      </c>
      <c r="G14" s="203"/>
      <c r="H14" s="90"/>
      <c r="I14" s="90"/>
      <c r="J14" s="188"/>
      <c r="K14" s="81">
        <v>0</v>
      </c>
      <c r="L14" s="81">
        <v>0</v>
      </c>
      <c r="M14" s="81">
        <v>4</v>
      </c>
      <c r="N14" s="91">
        <v>2</v>
      </c>
      <c r="O14" s="92">
        <v>0</v>
      </c>
      <c r="P14" s="93">
        <f>N14+O14</f>
        <v>2</v>
      </c>
      <c r="Q14" s="82">
        <f>IFERROR(P14/M14,"-")</f>
        <v>0.5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0.5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1</v>
      </c>
      <c r="BO14" s="120">
        <f>IF(P14=0,"",IF(BN14=0,"",(BN14/P14)))</f>
        <v>0.5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>
        <f>AB15</f>
        <v>8.5</v>
      </c>
      <c r="B15" s="203" t="s">
        <v>95</v>
      </c>
      <c r="C15" s="203" t="s">
        <v>96</v>
      </c>
      <c r="D15" s="203" t="s">
        <v>84</v>
      </c>
      <c r="E15" s="203"/>
      <c r="F15" s="203" t="s">
        <v>71</v>
      </c>
      <c r="G15" s="203" t="s">
        <v>97</v>
      </c>
      <c r="H15" s="90"/>
      <c r="I15" s="90" t="s">
        <v>98</v>
      </c>
      <c r="J15" s="188">
        <v>35000</v>
      </c>
      <c r="K15" s="81">
        <v>0</v>
      </c>
      <c r="L15" s="81">
        <v>0</v>
      </c>
      <c r="M15" s="81">
        <v>4</v>
      </c>
      <c r="N15" s="91">
        <v>0</v>
      </c>
      <c r="O15" s="92">
        <v>0</v>
      </c>
      <c r="P15" s="93">
        <f>N15+O15</f>
        <v>0</v>
      </c>
      <c r="Q15" s="82">
        <f>IFERROR(P15/M15,"-")</f>
        <v>0</v>
      </c>
      <c r="R15" s="81">
        <v>0</v>
      </c>
      <c r="S15" s="81">
        <v>0</v>
      </c>
      <c r="T15" s="82" t="str">
        <f>IFERROR(S15/(O15+P15),"-")</f>
        <v>-</v>
      </c>
      <c r="U15" s="182">
        <f>IFERROR(J15/SUM(P15:P16),"-")</f>
        <v>5833.3333333333</v>
      </c>
      <c r="V15" s="84">
        <v>0</v>
      </c>
      <c r="W15" s="82" t="str">
        <f>IF(P15=0,"-",V15/P15)</f>
        <v>-</v>
      </c>
      <c r="X15" s="186">
        <v>0</v>
      </c>
      <c r="Y15" s="187" t="str">
        <f>IFERROR(X15/P15,"-")</f>
        <v>-</v>
      </c>
      <c r="Z15" s="187" t="str">
        <f>IFERROR(X15/V15,"-")</f>
        <v>-</v>
      </c>
      <c r="AA15" s="188">
        <f>SUM(X15:X16)-SUM(J15:J16)</f>
        <v>262500</v>
      </c>
      <c r="AB15" s="85">
        <f>SUM(X15:X16)/SUM(J15:J16)</f>
        <v>8.5</v>
      </c>
      <c r="AC15" s="79"/>
      <c r="AD15" s="94"/>
      <c r="AE15" s="95" t="str">
        <f>IF(P15=0,"",IF(AD15=0,"",(AD15/P15)))</f>
        <v/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 t="str">
        <f>IF(P15=0,"",IF(AM15=0,"",(AM15/P15)))</f>
        <v/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 t="str">
        <f>IF(P15=0,"",IF(AV15=0,"",(AV15/P15)))</f>
        <v/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 t="str">
        <f>IF(P15=0,"",IF(BE15=0,"",(BE15/P15)))</f>
        <v/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 t="str">
        <f>IF(P15=0,"",IF(BN15=0,"",(BN15/P15)))</f>
        <v/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 t="str">
        <f>IF(P15=0,"",IF(BW15=0,"",(BW15/P15)))</f>
        <v/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 t="str">
        <f>IF(P15=0,"",IF(CF15=0,"",(CF15/P15)))</f>
        <v/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99</v>
      </c>
      <c r="C16" s="203"/>
      <c r="D16" s="203"/>
      <c r="E16" s="203"/>
      <c r="F16" s="203" t="s">
        <v>64</v>
      </c>
      <c r="G16" s="203"/>
      <c r="H16" s="90"/>
      <c r="I16" s="90"/>
      <c r="J16" s="188"/>
      <c r="K16" s="81">
        <v>0</v>
      </c>
      <c r="L16" s="81">
        <v>0</v>
      </c>
      <c r="M16" s="81">
        <v>12</v>
      </c>
      <c r="N16" s="91">
        <v>6</v>
      </c>
      <c r="O16" s="92">
        <v>0</v>
      </c>
      <c r="P16" s="93">
        <f>N16+O16</f>
        <v>6</v>
      </c>
      <c r="Q16" s="82">
        <f>IFERROR(P16/M16,"-")</f>
        <v>0.5</v>
      </c>
      <c r="R16" s="81">
        <v>1</v>
      </c>
      <c r="S16" s="81">
        <v>1</v>
      </c>
      <c r="T16" s="82">
        <f>IFERROR(S16/(O16+P16),"-")</f>
        <v>0.16666666666667</v>
      </c>
      <c r="U16" s="182"/>
      <c r="V16" s="84">
        <v>2</v>
      </c>
      <c r="W16" s="82">
        <f>IF(P16=0,"-",V16/P16)</f>
        <v>0.33333333333333</v>
      </c>
      <c r="X16" s="186">
        <v>297500</v>
      </c>
      <c r="Y16" s="187">
        <f>IFERROR(X16/P16,"-")</f>
        <v>49583.333333333</v>
      </c>
      <c r="Z16" s="187">
        <f>IFERROR(X16/V16,"-")</f>
        <v>148750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>
        <v>1</v>
      </c>
      <c r="AN16" s="101">
        <f>IF(P16=0,"",IF(AM16=0,"",(AM16/P16)))</f>
        <v>0.16666666666667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>
        <v>1</v>
      </c>
      <c r="AW16" s="107">
        <f>IF(P16=0,"",IF(AV16=0,"",(AV16/P16)))</f>
        <v>0.16666666666667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>
        <v>2</v>
      </c>
      <c r="BF16" s="113">
        <f>IF(P16=0,"",IF(BE16=0,"",(BE16/P16)))</f>
        <v>0.33333333333333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1</v>
      </c>
      <c r="BO16" s="120">
        <f>IF(P16=0,"",IF(BN16=0,"",(BN16/P16)))</f>
        <v>0.16666666666667</v>
      </c>
      <c r="BP16" s="121">
        <v>1</v>
      </c>
      <c r="BQ16" s="122">
        <f>IFERROR(BP16/BN16,"-")</f>
        <v>1</v>
      </c>
      <c r="BR16" s="123">
        <v>97500</v>
      </c>
      <c r="BS16" s="124">
        <f>IFERROR(BR16/BN16,"-")</f>
        <v>97500</v>
      </c>
      <c r="BT16" s="125"/>
      <c r="BU16" s="125"/>
      <c r="BV16" s="125">
        <v>1</v>
      </c>
      <c r="BW16" s="126">
        <v>1</v>
      </c>
      <c r="BX16" s="127">
        <f>IF(P16=0,"",IF(BW16=0,"",(BW16/P16)))</f>
        <v>0.16666666666667</v>
      </c>
      <c r="BY16" s="128">
        <v>1</v>
      </c>
      <c r="BZ16" s="129">
        <f>IFERROR(BY16/BW16,"-")</f>
        <v>1</v>
      </c>
      <c r="CA16" s="130">
        <v>200000</v>
      </c>
      <c r="CB16" s="131">
        <f>IFERROR(CA16/BW16,"-")</f>
        <v>200000</v>
      </c>
      <c r="CC16" s="132"/>
      <c r="CD16" s="132"/>
      <c r="CE16" s="132">
        <v>1</v>
      </c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2</v>
      </c>
      <c r="CP16" s="141">
        <v>297500</v>
      </c>
      <c r="CQ16" s="141">
        <v>200000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0.76363636363636</v>
      </c>
      <c r="B17" s="203" t="s">
        <v>100</v>
      </c>
      <c r="C17" s="203" t="s">
        <v>101</v>
      </c>
      <c r="D17" s="203" t="s">
        <v>70</v>
      </c>
      <c r="E17" s="203"/>
      <c r="F17" s="203" t="s">
        <v>71</v>
      </c>
      <c r="G17" s="203" t="s">
        <v>102</v>
      </c>
      <c r="H17" s="90"/>
      <c r="I17" s="204" t="s">
        <v>103</v>
      </c>
      <c r="J17" s="188">
        <v>55000</v>
      </c>
      <c r="K17" s="81">
        <v>0</v>
      </c>
      <c r="L17" s="81">
        <v>0</v>
      </c>
      <c r="M17" s="81">
        <v>22</v>
      </c>
      <c r="N17" s="91">
        <v>3</v>
      </c>
      <c r="O17" s="92">
        <v>0</v>
      </c>
      <c r="P17" s="93">
        <f>N17+O17</f>
        <v>3</v>
      </c>
      <c r="Q17" s="82">
        <f>IFERROR(P17/M17,"-")</f>
        <v>0.13636363636364</v>
      </c>
      <c r="R17" s="81">
        <v>0</v>
      </c>
      <c r="S17" s="81">
        <v>0</v>
      </c>
      <c r="T17" s="82">
        <f>IFERROR(S17/(O17+P17),"-")</f>
        <v>0</v>
      </c>
      <c r="U17" s="182">
        <f>IFERROR(J17/SUM(P17:P18),"-")</f>
        <v>13750</v>
      </c>
      <c r="V17" s="84">
        <v>1</v>
      </c>
      <c r="W17" s="82">
        <f>IF(P17=0,"-",V17/P17)</f>
        <v>0.33333333333333</v>
      </c>
      <c r="X17" s="186">
        <v>42000</v>
      </c>
      <c r="Y17" s="187">
        <f>IFERROR(X17/P17,"-")</f>
        <v>14000</v>
      </c>
      <c r="Z17" s="187">
        <f>IFERROR(X17/V17,"-")</f>
        <v>42000</v>
      </c>
      <c r="AA17" s="188">
        <f>SUM(X17:X18)-SUM(J17:J18)</f>
        <v>-13000</v>
      </c>
      <c r="AB17" s="85">
        <f>SUM(X17:X18)/SUM(J17:J18)</f>
        <v>0.76363636363636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3</v>
      </c>
      <c r="BO17" s="120">
        <f>IF(P17=0,"",IF(BN17=0,"",(BN17/P17)))</f>
        <v>1</v>
      </c>
      <c r="BP17" s="121">
        <v>1</v>
      </c>
      <c r="BQ17" s="122">
        <f>IFERROR(BP17/BN17,"-")</f>
        <v>0.33333333333333</v>
      </c>
      <c r="BR17" s="123">
        <v>42000</v>
      </c>
      <c r="BS17" s="124">
        <f>IFERROR(BR17/BN17,"-")</f>
        <v>14000</v>
      </c>
      <c r="BT17" s="125"/>
      <c r="BU17" s="125"/>
      <c r="BV17" s="125">
        <v>1</v>
      </c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42000</v>
      </c>
      <c r="CQ17" s="141">
        <v>42000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104</v>
      </c>
      <c r="C18" s="203"/>
      <c r="D18" s="203"/>
      <c r="E18" s="203"/>
      <c r="F18" s="203" t="s">
        <v>64</v>
      </c>
      <c r="G18" s="203"/>
      <c r="H18" s="90"/>
      <c r="I18" s="90"/>
      <c r="J18" s="188"/>
      <c r="K18" s="81">
        <v>0</v>
      </c>
      <c r="L18" s="81">
        <v>0</v>
      </c>
      <c r="M18" s="81">
        <v>1</v>
      </c>
      <c r="N18" s="91">
        <v>1</v>
      </c>
      <c r="O18" s="92">
        <v>0</v>
      </c>
      <c r="P18" s="93">
        <f>N18+O18</f>
        <v>1</v>
      </c>
      <c r="Q18" s="82">
        <f>IFERROR(P18/M18,"-")</f>
        <v>1</v>
      </c>
      <c r="R18" s="81">
        <v>0</v>
      </c>
      <c r="S18" s="81">
        <v>0</v>
      </c>
      <c r="T18" s="82">
        <f>IFERROR(S18/(O18+P18),"-")</f>
        <v>0</v>
      </c>
      <c r="U18" s="182"/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1</v>
      </c>
      <c r="BF18" s="113">
        <f>IF(P18=0,"",IF(BE18=0,"",(BE18/P18)))</f>
        <v>1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/>
      <c r="BO18" s="120">
        <f>IF(P18=0,"",IF(BN18=0,"",(BN18/P18)))</f>
        <v>0</v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0.24444444444444</v>
      </c>
      <c r="B19" s="203" t="s">
        <v>105</v>
      </c>
      <c r="C19" s="203" t="s">
        <v>106</v>
      </c>
      <c r="D19" s="203" t="s">
        <v>107</v>
      </c>
      <c r="E19" s="203"/>
      <c r="F19" s="203" t="s">
        <v>71</v>
      </c>
      <c r="G19" s="203" t="s">
        <v>108</v>
      </c>
      <c r="H19" s="90"/>
      <c r="I19" s="204" t="s">
        <v>103</v>
      </c>
      <c r="J19" s="188">
        <v>45000</v>
      </c>
      <c r="K19" s="81">
        <v>0</v>
      </c>
      <c r="L19" s="81">
        <v>0</v>
      </c>
      <c r="M19" s="81">
        <v>35</v>
      </c>
      <c r="N19" s="91">
        <v>3</v>
      </c>
      <c r="O19" s="92">
        <v>0</v>
      </c>
      <c r="P19" s="93">
        <f>N19+O19</f>
        <v>3</v>
      </c>
      <c r="Q19" s="82">
        <f>IFERROR(P19/M19,"-")</f>
        <v>0.085714285714286</v>
      </c>
      <c r="R19" s="81">
        <v>0</v>
      </c>
      <c r="S19" s="81">
        <v>0</v>
      </c>
      <c r="T19" s="82">
        <f>IFERROR(S19/(O19+P19),"-")</f>
        <v>0</v>
      </c>
      <c r="U19" s="182">
        <f>IFERROR(J19/SUM(P19:P20),"-")</f>
        <v>5625</v>
      </c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>
        <f>SUM(X19:X20)-SUM(J19:J20)</f>
        <v>-34000</v>
      </c>
      <c r="AB19" s="85">
        <f>SUM(X19:X20)/SUM(J19:J20)</f>
        <v>0.24444444444444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1</v>
      </c>
      <c r="AW19" s="107">
        <f>IF(P19=0,"",IF(AV19=0,"",(AV19/P19)))</f>
        <v>0.33333333333333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1</v>
      </c>
      <c r="BF19" s="113">
        <f>IF(P19=0,"",IF(BE19=0,"",(BE19/P19)))</f>
        <v>0.33333333333333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1</v>
      </c>
      <c r="BO19" s="120">
        <f>IF(P19=0,"",IF(BN19=0,"",(BN19/P19)))</f>
        <v>0.33333333333333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109</v>
      </c>
      <c r="C20" s="203"/>
      <c r="D20" s="203"/>
      <c r="E20" s="203"/>
      <c r="F20" s="203" t="s">
        <v>64</v>
      </c>
      <c r="G20" s="203"/>
      <c r="H20" s="90"/>
      <c r="I20" s="90"/>
      <c r="J20" s="188"/>
      <c r="K20" s="81">
        <v>0</v>
      </c>
      <c r="L20" s="81">
        <v>0</v>
      </c>
      <c r="M20" s="81">
        <v>16</v>
      </c>
      <c r="N20" s="91">
        <v>5</v>
      </c>
      <c r="O20" s="92">
        <v>0</v>
      </c>
      <c r="P20" s="93">
        <f>N20+O20</f>
        <v>5</v>
      </c>
      <c r="Q20" s="82">
        <f>IFERROR(P20/M20,"-")</f>
        <v>0.3125</v>
      </c>
      <c r="R20" s="81">
        <v>0</v>
      </c>
      <c r="S20" s="81">
        <v>0</v>
      </c>
      <c r="T20" s="82">
        <f>IFERROR(S20/(O20+P20),"-")</f>
        <v>0</v>
      </c>
      <c r="U20" s="182"/>
      <c r="V20" s="84">
        <v>1</v>
      </c>
      <c r="W20" s="82">
        <f>IF(P20=0,"-",V20/P20)</f>
        <v>0.2</v>
      </c>
      <c r="X20" s="186">
        <v>11000</v>
      </c>
      <c r="Y20" s="187">
        <f>IFERROR(X20/P20,"-")</f>
        <v>2200</v>
      </c>
      <c r="Z20" s="187">
        <f>IFERROR(X20/V20,"-")</f>
        <v>11000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2</v>
      </c>
      <c r="BO20" s="120">
        <f>IF(P20=0,"",IF(BN20=0,"",(BN20/P20)))</f>
        <v>0.4</v>
      </c>
      <c r="BP20" s="121">
        <v>1</v>
      </c>
      <c r="BQ20" s="122">
        <f>IFERROR(BP20/BN20,"-")</f>
        <v>0.5</v>
      </c>
      <c r="BR20" s="123">
        <v>11000</v>
      </c>
      <c r="BS20" s="124">
        <f>IFERROR(BR20/BN20,"-")</f>
        <v>5500</v>
      </c>
      <c r="BT20" s="125"/>
      <c r="BU20" s="125"/>
      <c r="BV20" s="125">
        <v>1</v>
      </c>
      <c r="BW20" s="126">
        <v>3</v>
      </c>
      <c r="BX20" s="127">
        <f>IF(P20=0,"",IF(BW20=0,"",(BW20/P20)))</f>
        <v>0.6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11000</v>
      </c>
      <c r="CQ20" s="141">
        <v>11000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>
        <f>AB21</f>
        <v>0.57142857142857</v>
      </c>
      <c r="B21" s="203" t="s">
        <v>110</v>
      </c>
      <c r="C21" s="203" t="s">
        <v>111</v>
      </c>
      <c r="D21" s="203" t="s">
        <v>70</v>
      </c>
      <c r="E21" s="203"/>
      <c r="F21" s="203" t="s">
        <v>71</v>
      </c>
      <c r="G21" s="203" t="s">
        <v>112</v>
      </c>
      <c r="H21" s="90"/>
      <c r="I21" s="90" t="s">
        <v>113</v>
      </c>
      <c r="J21" s="188">
        <v>35000</v>
      </c>
      <c r="K21" s="81">
        <v>0</v>
      </c>
      <c r="L21" s="81">
        <v>0</v>
      </c>
      <c r="M21" s="81">
        <v>2</v>
      </c>
      <c r="N21" s="91">
        <v>0</v>
      </c>
      <c r="O21" s="92">
        <v>0</v>
      </c>
      <c r="P21" s="93">
        <f>N21+O21</f>
        <v>0</v>
      </c>
      <c r="Q21" s="82">
        <f>IFERROR(P21/M21,"-")</f>
        <v>0</v>
      </c>
      <c r="R21" s="81">
        <v>0</v>
      </c>
      <c r="S21" s="81">
        <v>0</v>
      </c>
      <c r="T21" s="82" t="str">
        <f>IFERROR(S21/(O21+P21),"-")</f>
        <v>-</v>
      </c>
      <c r="U21" s="182">
        <f>IFERROR(J21/SUM(P21:P22),"-")</f>
        <v>7000</v>
      </c>
      <c r="V21" s="84">
        <v>0</v>
      </c>
      <c r="W21" s="82" t="str">
        <f>IF(P21=0,"-",V21/P21)</f>
        <v>-</v>
      </c>
      <c r="X21" s="186">
        <v>0</v>
      </c>
      <c r="Y21" s="187" t="str">
        <f>IFERROR(X21/P21,"-")</f>
        <v>-</v>
      </c>
      <c r="Z21" s="187" t="str">
        <f>IFERROR(X21/V21,"-")</f>
        <v>-</v>
      </c>
      <c r="AA21" s="188">
        <f>SUM(X21:X22)-SUM(J21:J22)</f>
        <v>-15000</v>
      </c>
      <c r="AB21" s="85">
        <f>SUM(X21:X22)/SUM(J21:J22)</f>
        <v>0.57142857142857</v>
      </c>
      <c r="AC21" s="79"/>
      <c r="AD21" s="94"/>
      <c r="AE21" s="95" t="str">
        <f>IF(P21=0,"",IF(AD21=0,"",(AD21/P21)))</f>
        <v/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 t="str">
        <f>IF(P21=0,"",IF(AM21=0,"",(AM21/P21)))</f>
        <v/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 t="str">
        <f>IF(P21=0,"",IF(AV21=0,"",(AV21/P21)))</f>
        <v/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 t="str">
        <f>IF(P21=0,"",IF(BE21=0,"",(BE21/P21)))</f>
        <v/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 t="str">
        <f>IF(P21=0,"",IF(BN21=0,"",(BN21/P21)))</f>
        <v/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 t="str">
        <f>IF(P21=0,"",IF(BW21=0,"",(BW21/P21)))</f>
        <v/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 t="str">
        <f>IF(P21=0,"",IF(CF21=0,"",(CF21/P21)))</f>
        <v/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114</v>
      </c>
      <c r="C22" s="203"/>
      <c r="D22" s="203"/>
      <c r="E22" s="203"/>
      <c r="F22" s="203" t="s">
        <v>64</v>
      </c>
      <c r="G22" s="203"/>
      <c r="H22" s="90"/>
      <c r="I22" s="90"/>
      <c r="J22" s="188"/>
      <c r="K22" s="81">
        <v>0</v>
      </c>
      <c r="L22" s="81">
        <v>0</v>
      </c>
      <c r="M22" s="81">
        <v>83</v>
      </c>
      <c r="N22" s="91">
        <v>5</v>
      </c>
      <c r="O22" s="92">
        <v>0</v>
      </c>
      <c r="P22" s="93">
        <f>N22+O22</f>
        <v>5</v>
      </c>
      <c r="Q22" s="82">
        <f>IFERROR(P22/M22,"-")</f>
        <v>0.060240963855422</v>
      </c>
      <c r="R22" s="81">
        <v>0</v>
      </c>
      <c r="S22" s="81">
        <v>0</v>
      </c>
      <c r="T22" s="82">
        <f>IFERROR(S22/(O22+P22),"-")</f>
        <v>0</v>
      </c>
      <c r="U22" s="182"/>
      <c r="V22" s="84">
        <v>1</v>
      </c>
      <c r="W22" s="82">
        <f>IF(P22=0,"-",V22/P22)</f>
        <v>0.2</v>
      </c>
      <c r="X22" s="186">
        <v>20000</v>
      </c>
      <c r="Y22" s="187">
        <f>IFERROR(X22/P22,"-")</f>
        <v>4000</v>
      </c>
      <c r="Z22" s="187">
        <f>IFERROR(X22/V22,"-")</f>
        <v>20000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>
        <v>1</v>
      </c>
      <c r="AW22" s="107">
        <f>IF(P22=0,"",IF(AV22=0,"",(AV22/P22)))</f>
        <v>0.2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>
        <v>1</v>
      </c>
      <c r="BF22" s="113">
        <f>IF(P22=0,"",IF(BE22=0,"",(BE22/P22)))</f>
        <v>0.2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2</v>
      </c>
      <c r="BO22" s="120">
        <f>IF(P22=0,"",IF(BN22=0,"",(BN22/P22)))</f>
        <v>0.4</v>
      </c>
      <c r="BP22" s="121">
        <v>1</v>
      </c>
      <c r="BQ22" s="122">
        <f>IFERROR(BP22/BN22,"-")</f>
        <v>0.5</v>
      </c>
      <c r="BR22" s="123">
        <v>15000</v>
      </c>
      <c r="BS22" s="124">
        <f>IFERROR(BR22/BN22,"-")</f>
        <v>7500</v>
      </c>
      <c r="BT22" s="125"/>
      <c r="BU22" s="125"/>
      <c r="BV22" s="125">
        <v>1</v>
      </c>
      <c r="BW22" s="126">
        <v>1</v>
      </c>
      <c r="BX22" s="127">
        <f>IF(P22=0,"",IF(BW22=0,"",(BW22/P22)))</f>
        <v>0.2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20000</v>
      </c>
      <c r="CQ22" s="141">
        <v>15000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3.625</v>
      </c>
      <c r="B23" s="203" t="s">
        <v>115</v>
      </c>
      <c r="C23" s="203" t="s">
        <v>106</v>
      </c>
      <c r="D23" s="203" t="s">
        <v>116</v>
      </c>
      <c r="E23" s="203"/>
      <c r="F23" s="203" t="s">
        <v>71</v>
      </c>
      <c r="G23" s="203" t="s">
        <v>117</v>
      </c>
      <c r="H23" s="90"/>
      <c r="I23" s="90" t="s">
        <v>118</v>
      </c>
      <c r="J23" s="188">
        <v>40000</v>
      </c>
      <c r="K23" s="81">
        <v>0</v>
      </c>
      <c r="L23" s="81">
        <v>0</v>
      </c>
      <c r="M23" s="81">
        <v>69</v>
      </c>
      <c r="N23" s="91">
        <v>9</v>
      </c>
      <c r="O23" s="92">
        <v>0</v>
      </c>
      <c r="P23" s="93">
        <f>N23+O23</f>
        <v>9</v>
      </c>
      <c r="Q23" s="82">
        <f>IFERROR(P23/M23,"-")</f>
        <v>0.1304347826087</v>
      </c>
      <c r="R23" s="81">
        <v>1</v>
      </c>
      <c r="S23" s="81">
        <v>3</v>
      </c>
      <c r="T23" s="82">
        <f>IFERROR(S23/(O23+P23),"-")</f>
        <v>0.33333333333333</v>
      </c>
      <c r="U23" s="182">
        <f>IFERROR(J23/SUM(P23:P24),"-")</f>
        <v>2500</v>
      </c>
      <c r="V23" s="84">
        <v>3</v>
      </c>
      <c r="W23" s="82">
        <f>IF(P23=0,"-",V23/P23)</f>
        <v>0.33333333333333</v>
      </c>
      <c r="X23" s="186">
        <v>127000</v>
      </c>
      <c r="Y23" s="187">
        <f>IFERROR(X23/P23,"-")</f>
        <v>14111.111111111</v>
      </c>
      <c r="Z23" s="187">
        <f>IFERROR(X23/V23,"-")</f>
        <v>42333.333333333</v>
      </c>
      <c r="AA23" s="188">
        <f>SUM(X23:X24)-SUM(J23:J24)</f>
        <v>105000</v>
      </c>
      <c r="AB23" s="85">
        <f>SUM(X23:X24)/SUM(J23:J24)</f>
        <v>3.625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3</v>
      </c>
      <c r="BF23" s="113">
        <f>IF(P23=0,"",IF(BE23=0,"",(BE23/P23)))</f>
        <v>0.33333333333333</v>
      </c>
      <c r="BG23" s="112">
        <v>1</v>
      </c>
      <c r="BH23" s="114">
        <f>IFERROR(BG23/BE23,"-")</f>
        <v>0.33333333333333</v>
      </c>
      <c r="BI23" s="115">
        <v>5000</v>
      </c>
      <c r="BJ23" s="116">
        <f>IFERROR(BI23/BE23,"-")</f>
        <v>1666.6666666667</v>
      </c>
      <c r="BK23" s="117">
        <v>1</v>
      </c>
      <c r="BL23" s="117"/>
      <c r="BM23" s="117"/>
      <c r="BN23" s="119">
        <v>4</v>
      </c>
      <c r="BO23" s="120">
        <f>IF(P23=0,"",IF(BN23=0,"",(BN23/P23)))</f>
        <v>0.44444444444444</v>
      </c>
      <c r="BP23" s="121">
        <v>1</v>
      </c>
      <c r="BQ23" s="122">
        <f>IFERROR(BP23/BN23,"-")</f>
        <v>0.25</v>
      </c>
      <c r="BR23" s="123">
        <v>5000</v>
      </c>
      <c r="BS23" s="124">
        <f>IFERROR(BR23/BN23,"-")</f>
        <v>1250</v>
      </c>
      <c r="BT23" s="125"/>
      <c r="BU23" s="125">
        <v>1</v>
      </c>
      <c r="BV23" s="125"/>
      <c r="BW23" s="126">
        <v>1</v>
      </c>
      <c r="BX23" s="127">
        <f>IF(P23=0,"",IF(BW23=0,"",(BW23/P23)))</f>
        <v>0.11111111111111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>
        <v>1</v>
      </c>
      <c r="CG23" s="134">
        <f>IF(P23=0,"",IF(CF23=0,"",(CF23/P23)))</f>
        <v>0.11111111111111</v>
      </c>
      <c r="CH23" s="135">
        <v>1</v>
      </c>
      <c r="CI23" s="136">
        <f>IFERROR(CH23/CF23,"-")</f>
        <v>1</v>
      </c>
      <c r="CJ23" s="137">
        <v>117000</v>
      </c>
      <c r="CK23" s="138">
        <f>IFERROR(CJ23/CF23,"-")</f>
        <v>117000</v>
      </c>
      <c r="CL23" s="139"/>
      <c r="CM23" s="139"/>
      <c r="CN23" s="139">
        <v>1</v>
      </c>
      <c r="CO23" s="140">
        <v>3</v>
      </c>
      <c r="CP23" s="141">
        <v>127000</v>
      </c>
      <c r="CQ23" s="141">
        <v>117000</v>
      </c>
      <c r="CR23" s="141"/>
      <c r="CS23" s="142" t="str">
        <f>IF(AND(CQ23=0,CR23=0),"",IF(AND(CQ23&lt;=100000,CR23&lt;=100000),"",IF(CQ23/CP23&gt;0.7,"男高",IF(CR23/CP23&gt;0.7,"女高",""))))</f>
        <v>男高</v>
      </c>
    </row>
    <row r="24" spans="1:98">
      <c r="A24" s="80"/>
      <c r="B24" s="203" t="s">
        <v>119</v>
      </c>
      <c r="C24" s="203"/>
      <c r="D24" s="203"/>
      <c r="E24" s="203"/>
      <c r="F24" s="203" t="s">
        <v>64</v>
      </c>
      <c r="G24" s="203"/>
      <c r="H24" s="90"/>
      <c r="I24" s="90"/>
      <c r="J24" s="188"/>
      <c r="K24" s="81">
        <v>0</v>
      </c>
      <c r="L24" s="81">
        <v>0</v>
      </c>
      <c r="M24" s="81">
        <v>49</v>
      </c>
      <c r="N24" s="91">
        <v>7</v>
      </c>
      <c r="O24" s="92">
        <v>0</v>
      </c>
      <c r="P24" s="93">
        <f>N24+O24</f>
        <v>7</v>
      </c>
      <c r="Q24" s="82">
        <f>IFERROR(P24/M24,"-")</f>
        <v>0.14285714285714</v>
      </c>
      <c r="R24" s="81">
        <v>0</v>
      </c>
      <c r="S24" s="81">
        <v>4</v>
      </c>
      <c r="T24" s="82">
        <f>IFERROR(S24/(O24+P24),"-")</f>
        <v>0.57142857142857</v>
      </c>
      <c r="U24" s="182"/>
      <c r="V24" s="84">
        <v>1</v>
      </c>
      <c r="W24" s="82">
        <f>IF(P24=0,"-",V24/P24)</f>
        <v>0.14285714285714</v>
      </c>
      <c r="X24" s="186">
        <v>18000</v>
      </c>
      <c r="Y24" s="187">
        <f>IFERROR(X24/P24,"-")</f>
        <v>2571.4285714286</v>
      </c>
      <c r="Z24" s="187">
        <f>IFERROR(X24/V24,"-")</f>
        <v>18000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>
        <v>1</v>
      </c>
      <c r="AN24" s="101">
        <f>IF(P24=0,"",IF(AM24=0,"",(AM24/P24)))</f>
        <v>0.14285714285714</v>
      </c>
      <c r="AO24" s="100"/>
      <c r="AP24" s="102">
        <f>IFERROR(AP24/AM24,"-")</f>
        <v>0</v>
      </c>
      <c r="AQ24" s="103"/>
      <c r="AR24" s="104">
        <f>IFERROR(AQ24/AM24,"-")</f>
        <v>0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4</v>
      </c>
      <c r="BF24" s="113">
        <f>IF(P24=0,"",IF(BE24=0,"",(BE24/P24)))</f>
        <v>0.57142857142857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1</v>
      </c>
      <c r="BO24" s="120">
        <f>IF(P24=0,"",IF(BN24=0,"",(BN24/P24)))</f>
        <v>0.14285714285714</v>
      </c>
      <c r="BP24" s="121">
        <v>1</v>
      </c>
      <c r="BQ24" s="122">
        <f>IFERROR(BP24/BN24,"-")</f>
        <v>1</v>
      </c>
      <c r="BR24" s="123">
        <v>18000</v>
      </c>
      <c r="BS24" s="124">
        <f>IFERROR(BR24/BN24,"-")</f>
        <v>18000</v>
      </c>
      <c r="BT24" s="125"/>
      <c r="BU24" s="125"/>
      <c r="BV24" s="125">
        <v>1</v>
      </c>
      <c r="BW24" s="126">
        <v>1</v>
      </c>
      <c r="BX24" s="127">
        <f>IF(P24=0,"",IF(BW24=0,"",(BW24/P24)))</f>
        <v>0.14285714285714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18000</v>
      </c>
      <c r="CQ24" s="141">
        <v>18000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0</v>
      </c>
      <c r="B25" s="203" t="s">
        <v>120</v>
      </c>
      <c r="C25" s="203" t="s">
        <v>69</v>
      </c>
      <c r="D25" s="203" t="s">
        <v>90</v>
      </c>
      <c r="E25" s="203"/>
      <c r="F25" s="203" t="s">
        <v>71</v>
      </c>
      <c r="G25" s="203" t="s">
        <v>121</v>
      </c>
      <c r="H25" s="90"/>
      <c r="I25" s="90" t="s">
        <v>122</v>
      </c>
      <c r="J25" s="188">
        <v>45000</v>
      </c>
      <c r="K25" s="81">
        <v>0</v>
      </c>
      <c r="L25" s="81">
        <v>0</v>
      </c>
      <c r="M25" s="81">
        <v>27</v>
      </c>
      <c r="N25" s="91">
        <v>5</v>
      </c>
      <c r="O25" s="92">
        <v>0</v>
      </c>
      <c r="P25" s="93">
        <f>N25+O25</f>
        <v>5</v>
      </c>
      <c r="Q25" s="82">
        <f>IFERROR(P25/M25,"-")</f>
        <v>0.18518518518519</v>
      </c>
      <c r="R25" s="81">
        <v>1</v>
      </c>
      <c r="S25" s="81">
        <v>1</v>
      </c>
      <c r="T25" s="82">
        <f>IFERROR(S25/(O25+P25),"-")</f>
        <v>0.2</v>
      </c>
      <c r="U25" s="182">
        <f>IFERROR(J25/SUM(P25:P26),"-")</f>
        <v>5625</v>
      </c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>
        <f>SUM(X25:X26)-SUM(J25:J26)</f>
        <v>-45000</v>
      </c>
      <c r="AB25" s="85">
        <f>SUM(X25:X26)/SUM(J25:J26)</f>
        <v>0</v>
      </c>
      <c r="AC25" s="79"/>
      <c r="AD25" s="94">
        <v>1</v>
      </c>
      <c r="AE25" s="95">
        <f>IF(P25=0,"",IF(AD25=0,"",(AD25/P25)))</f>
        <v>0.2</v>
      </c>
      <c r="AF25" s="94"/>
      <c r="AG25" s="96">
        <f>IFERROR(AF25/AD25,"-")</f>
        <v>0</v>
      </c>
      <c r="AH25" s="97"/>
      <c r="AI25" s="98">
        <f>IFERROR(AH25/AD25,"-")</f>
        <v>0</v>
      </c>
      <c r="AJ25" s="99"/>
      <c r="AK25" s="99"/>
      <c r="AL25" s="99"/>
      <c r="AM25" s="100">
        <v>2</v>
      </c>
      <c r="AN25" s="101">
        <f>IF(P25=0,"",IF(AM25=0,"",(AM25/P25)))</f>
        <v>0.4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>
        <v>2</v>
      </c>
      <c r="AW25" s="107">
        <f>IF(P25=0,"",IF(AV25=0,"",(AV25/P25)))</f>
        <v>0.4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/>
      <c r="BO25" s="120">
        <f>IF(P25=0,"",IF(BN25=0,"",(BN25/P25)))</f>
        <v>0</v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123</v>
      </c>
      <c r="C26" s="203"/>
      <c r="D26" s="203"/>
      <c r="E26" s="203"/>
      <c r="F26" s="203" t="s">
        <v>64</v>
      </c>
      <c r="G26" s="203"/>
      <c r="H26" s="90"/>
      <c r="I26" s="90"/>
      <c r="J26" s="188"/>
      <c r="K26" s="81">
        <v>0</v>
      </c>
      <c r="L26" s="81">
        <v>0</v>
      </c>
      <c r="M26" s="81">
        <v>6</v>
      </c>
      <c r="N26" s="91">
        <v>3</v>
      </c>
      <c r="O26" s="92">
        <v>0</v>
      </c>
      <c r="P26" s="93">
        <f>N26+O26</f>
        <v>3</v>
      </c>
      <c r="Q26" s="82">
        <f>IFERROR(P26/M26,"-")</f>
        <v>0.5</v>
      </c>
      <c r="R26" s="81">
        <v>0</v>
      </c>
      <c r="S26" s="81">
        <v>1</v>
      </c>
      <c r="T26" s="82">
        <f>IFERROR(S26/(O26+P26),"-")</f>
        <v>0.33333333333333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>
        <v>1</v>
      </c>
      <c r="AN26" s="101">
        <f>IF(P26=0,"",IF(AM26=0,"",(AM26/P26)))</f>
        <v>0.33333333333333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0.33333333333333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1</v>
      </c>
      <c r="BO26" s="120">
        <f>IF(P26=0,"",IF(BN26=0,"",(BN26/P26)))</f>
        <v>0.33333333333333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>
        <f>AB27</f>
        <v>0.25263157894737</v>
      </c>
      <c r="B27" s="203" t="s">
        <v>124</v>
      </c>
      <c r="C27" s="203" t="s">
        <v>125</v>
      </c>
      <c r="D27" s="203" t="s">
        <v>126</v>
      </c>
      <c r="E27" s="203"/>
      <c r="F27" s="203" t="s">
        <v>71</v>
      </c>
      <c r="G27" s="203" t="s">
        <v>127</v>
      </c>
      <c r="H27" s="90"/>
      <c r="I27" s="90" t="s">
        <v>128</v>
      </c>
      <c r="J27" s="188">
        <v>95000</v>
      </c>
      <c r="K27" s="81">
        <v>0</v>
      </c>
      <c r="L27" s="81">
        <v>0</v>
      </c>
      <c r="M27" s="81">
        <v>66</v>
      </c>
      <c r="N27" s="91">
        <v>9</v>
      </c>
      <c r="O27" s="92">
        <v>0</v>
      </c>
      <c r="P27" s="93">
        <f>N27+O27</f>
        <v>9</v>
      </c>
      <c r="Q27" s="82">
        <f>IFERROR(P27/M27,"-")</f>
        <v>0.13636363636364</v>
      </c>
      <c r="R27" s="81">
        <v>0</v>
      </c>
      <c r="S27" s="81">
        <v>2</v>
      </c>
      <c r="T27" s="82">
        <f>IFERROR(S27/(O27+P27),"-")</f>
        <v>0.22222222222222</v>
      </c>
      <c r="U27" s="182">
        <f>IFERROR(J27/SUM(P27:P28),"-")</f>
        <v>4318.1818181818</v>
      </c>
      <c r="V27" s="84">
        <v>1</v>
      </c>
      <c r="W27" s="82">
        <f>IF(P27=0,"-",V27/P27)</f>
        <v>0.11111111111111</v>
      </c>
      <c r="X27" s="186">
        <v>8000</v>
      </c>
      <c r="Y27" s="187">
        <f>IFERROR(X27/P27,"-")</f>
        <v>888.88888888889</v>
      </c>
      <c r="Z27" s="187">
        <f>IFERROR(X27/V27,"-")</f>
        <v>8000</v>
      </c>
      <c r="AA27" s="188">
        <f>SUM(X27:X28)-SUM(J27:J28)</f>
        <v>-71000</v>
      </c>
      <c r="AB27" s="85">
        <f>SUM(X27:X28)/SUM(J27:J28)</f>
        <v>0.25263157894737</v>
      </c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>
        <v>2</v>
      </c>
      <c r="AN27" s="101">
        <f>IF(P27=0,"",IF(AM27=0,"",(AM27/P27)))</f>
        <v>0.22222222222222</v>
      </c>
      <c r="AO27" s="100"/>
      <c r="AP27" s="102">
        <f>IFERROR(AP27/AM27,"-")</f>
        <v>0</v>
      </c>
      <c r="AQ27" s="103"/>
      <c r="AR27" s="104">
        <f>IFERROR(AQ27/AM27,"-")</f>
        <v>0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3</v>
      </c>
      <c r="BF27" s="113">
        <f>IF(P27=0,"",IF(BE27=0,"",(BE27/P27)))</f>
        <v>0.33333333333333</v>
      </c>
      <c r="BG27" s="112">
        <v>1</v>
      </c>
      <c r="BH27" s="114">
        <f>IFERROR(BG27/BE27,"-")</f>
        <v>0.33333333333333</v>
      </c>
      <c r="BI27" s="115">
        <v>8000</v>
      </c>
      <c r="BJ27" s="116">
        <f>IFERROR(BI27/BE27,"-")</f>
        <v>2666.6666666667</v>
      </c>
      <c r="BK27" s="117"/>
      <c r="BL27" s="117">
        <v>1</v>
      </c>
      <c r="BM27" s="117"/>
      <c r="BN27" s="119">
        <v>4</v>
      </c>
      <c r="BO27" s="120">
        <f>IF(P27=0,"",IF(BN27=0,"",(BN27/P27)))</f>
        <v>0.44444444444444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1</v>
      </c>
      <c r="CP27" s="141">
        <v>8000</v>
      </c>
      <c r="CQ27" s="141">
        <v>8000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129</v>
      </c>
      <c r="C28" s="203"/>
      <c r="D28" s="203"/>
      <c r="E28" s="203"/>
      <c r="F28" s="203" t="s">
        <v>64</v>
      </c>
      <c r="G28" s="203"/>
      <c r="H28" s="90"/>
      <c r="I28" s="90"/>
      <c r="J28" s="188"/>
      <c r="K28" s="81">
        <v>0</v>
      </c>
      <c r="L28" s="81">
        <v>0</v>
      </c>
      <c r="M28" s="81">
        <v>32</v>
      </c>
      <c r="N28" s="91">
        <v>13</v>
      </c>
      <c r="O28" s="92">
        <v>0</v>
      </c>
      <c r="P28" s="93">
        <f>N28+O28</f>
        <v>13</v>
      </c>
      <c r="Q28" s="82">
        <f>IFERROR(P28/M28,"-")</f>
        <v>0.40625</v>
      </c>
      <c r="R28" s="81">
        <v>0</v>
      </c>
      <c r="S28" s="81">
        <v>4</v>
      </c>
      <c r="T28" s="82">
        <f>IFERROR(S28/(O28+P28),"-")</f>
        <v>0.30769230769231</v>
      </c>
      <c r="U28" s="182"/>
      <c r="V28" s="84">
        <v>2</v>
      </c>
      <c r="W28" s="82">
        <f>IF(P28=0,"-",V28/P28)</f>
        <v>0.15384615384615</v>
      </c>
      <c r="X28" s="186">
        <v>16000</v>
      </c>
      <c r="Y28" s="187">
        <f>IFERROR(X28/P28,"-")</f>
        <v>1230.7692307692</v>
      </c>
      <c r="Z28" s="187">
        <f>IFERROR(X28/V28,"-")</f>
        <v>8000</v>
      </c>
      <c r="AA28" s="188"/>
      <c r="AB28" s="85"/>
      <c r="AC28" s="79"/>
      <c r="AD28" s="94">
        <v>1</v>
      </c>
      <c r="AE28" s="95">
        <f>IF(P28=0,"",IF(AD28=0,"",(AD28/P28)))</f>
        <v>0.076923076923077</v>
      </c>
      <c r="AF28" s="94"/>
      <c r="AG28" s="96">
        <f>IFERROR(AF28/AD28,"-")</f>
        <v>0</v>
      </c>
      <c r="AH28" s="97"/>
      <c r="AI28" s="98">
        <f>IFERROR(AH28/AD28,"-")</f>
        <v>0</v>
      </c>
      <c r="AJ28" s="99"/>
      <c r="AK28" s="99"/>
      <c r="AL28" s="99"/>
      <c r="AM28" s="100">
        <v>1</v>
      </c>
      <c r="AN28" s="101">
        <f>IF(P28=0,"",IF(AM28=0,"",(AM28/P28)))</f>
        <v>0.076923076923077</v>
      </c>
      <c r="AO28" s="100"/>
      <c r="AP28" s="102">
        <f>IFERROR(AP28/AM28,"-")</f>
        <v>0</v>
      </c>
      <c r="AQ28" s="103"/>
      <c r="AR28" s="104">
        <f>IFERROR(AQ28/AM28,"-")</f>
        <v>0</v>
      </c>
      <c r="AS28" s="105"/>
      <c r="AT28" s="105"/>
      <c r="AU28" s="105"/>
      <c r="AV28" s="106">
        <v>1</v>
      </c>
      <c r="AW28" s="107">
        <f>IF(P28=0,"",IF(AV28=0,"",(AV28/P28)))</f>
        <v>0.076923076923077</v>
      </c>
      <c r="AX28" s="106"/>
      <c r="AY28" s="108">
        <f>IFERROR(AX28/AV28,"-")</f>
        <v>0</v>
      </c>
      <c r="AZ28" s="109"/>
      <c r="BA28" s="110">
        <f>IFERROR(AZ28/AV28,"-")</f>
        <v>0</v>
      </c>
      <c r="BB28" s="111"/>
      <c r="BC28" s="111"/>
      <c r="BD28" s="111"/>
      <c r="BE28" s="112">
        <v>1</v>
      </c>
      <c r="BF28" s="113">
        <f>IF(P28=0,"",IF(BE28=0,"",(BE28/P28)))</f>
        <v>0.076923076923077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8</v>
      </c>
      <c r="BO28" s="120">
        <f>IF(P28=0,"",IF(BN28=0,"",(BN28/P28)))</f>
        <v>0.61538461538462</v>
      </c>
      <c r="BP28" s="121">
        <v>2</v>
      </c>
      <c r="BQ28" s="122">
        <f>IFERROR(BP28/BN28,"-")</f>
        <v>0.25</v>
      </c>
      <c r="BR28" s="123">
        <v>16000</v>
      </c>
      <c r="BS28" s="124">
        <f>IFERROR(BR28/BN28,"-")</f>
        <v>2000</v>
      </c>
      <c r="BT28" s="125">
        <v>1</v>
      </c>
      <c r="BU28" s="125"/>
      <c r="BV28" s="125">
        <v>1</v>
      </c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>
        <v>1</v>
      </c>
      <c r="CG28" s="134">
        <f>IF(P28=0,"",IF(CF28=0,"",(CF28/P28)))</f>
        <v>0.076923076923077</v>
      </c>
      <c r="CH28" s="135"/>
      <c r="CI28" s="136">
        <f>IFERROR(CH28/CF28,"-")</f>
        <v>0</v>
      </c>
      <c r="CJ28" s="137"/>
      <c r="CK28" s="138">
        <f>IFERROR(CJ28/CF28,"-")</f>
        <v>0</v>
      </c>
      <c r="CL28" s="139"/>
      <c r="CM28" s="139"/>
      <c r="CN28" s="139"/>
      <c r="CO28" s="140">
        <v>2</v>
      </c>
      <c r="CP28" s="141">
        <v>16000</v>
      </c>
      <c r="CQ28" s="141">
        <v>13000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>
        <f>AB29</f>
        <v>0.71764705882353</v>
      </c>
      <c r="B29" s="203" t="s">
        <v>130</v>
      </c>
      <c r="C29" s="203" t="s">
        <v>131</v>
      </c>
      <c r="D29" s="203" t="s">
        <v>132</v>
      </c>
      <c r="E29" s="203"/>
      <c r="F29" s="203" t="s">
        <v>71</v>
      </c>
      <c r="G29" s="203" t="s">
        <v>133</v>
      </c>
      <c r="H29" s="90"/>
      <c r="I29" s="90" t="s">
        <v>134</v>
      </c>
      <c r="J29" s="188">
        <v>85000</v>
      </c>
      <c r="K29" s="81">
        <v>0</v>
      </c>
      <c r="L29" s="81">
        <v>0</v>
      </c>
      <c r="M29" s="81">
        <v>96</v>
      </c>
      <c r="N29" s="91">
        <v>8</v>
      </c>
      <c r="O29" s="92">
        <v>0</v>
      </c>
      <c r="P29" s="93">
        <f>N29+O29</f>
        <v>8</v>
      </c>
      <c r="Q29" s="82">
        <f>IFERROR(P29/M29,"-")</f>
        <v>0.083333333333333</v>
      </c>
      <c r="R29" s="81">
        <v>2</v>
      </c>
      <c r="S29" s="81">
        <v>4</v>
      </c>
      <c r="T29" s="82">
        <f>IFERROR(S29/(O29+P29),"-")</f>
        <v>0.5</v>
      </c>
      <c r="U29" s="182">
        <f>IFERROR(J29/SUM(P29:P30),"-")</f>
        <v>7083.3333333333</v>
      </c>
      <c r="V29" s="84">
        <v>3</v>
      </c>
      <c r="W29" s="82">
        <f>IF(P29=0,"-",V29/P29)</f>
        <v>0.375</v>
      </c>
      <c r="X29" s="186">
        <v>61000</v>
      </c>
      <c r="Y29" s="187">
        <f>IFERROR(X29/P29,"-")</f>
        <v>7625</v>
      </c>
      <c r="Z29" s="187">
        <f>IFERROR(X29/V29,"-")</f>
        <v>20333.333333333</v>
      </c>
      <c r="AA29" s="188">
        <f>SUM(X29:X30)-SUM(J29:J30)</f>
        <v>-24000</v>
      </c>
      <c r="AB29" s="85">
        <f>SUM(X29:X30)/SUM(J29:J30)</f>
        <v>0.71764705882353</v>
      </c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>
        <v>1</v>
      </c>
      <c r="AN29" s="101">
        <f>IF(P29=0,"",IF(AM29=0,"",(AM29/P29)))</f>
        <v>0.125</v>
      </c>
      <c r="AO29" s="100"/>
      <c r="AP29" s="102">
        <f>IFERROR(AP29/AM29,"-")</f>
        <v>0</v>
      </c>
      <c r="AQ29" s="103"/>
      <c r="AR29" s="104">
        <f>IFERROR(AQ29/AM29,"-")</f>
        <v>0</v>
      </c>
      <c r="AS29" s="105"/>
      <c r="AT29" s="105"/>
      <c r="AU29" s="105"/>
      <c r="AV29" s="106">
        <v>2</v>
      </c>
      <c r="AW29" s="107">
        <f>IF(P29=0,"",IF(AV29=0,"",(AV29/P29)))</f>
        <v>0.25</v>
      </c>
      <c r="AX29" s="106">
        <v>2</v>
      </c>
      <c r="AY29" s="108">
        <f>IFERROR(AX29/AV29,"-")</f>
        <v>1</v>
      </c>
      <c r="AZ29" s="109">
        <v>61000</v>
      </c>
      <c r="BA29" s="110">
        <f>IFERROR(AZ29/AV29,"-")</f>
        <v>30500</v>
      </c>
      <c r="BB29" s="111">
        <v>1</v>
      </c>
      <c r="BC29" s="111"/>
      <c r="BD29" s="111">
        <v>1</v>
      </c>
      <c r="BE29" s="112">
        <v>3</v>
      </c>
      <c r="BF29" s="113">
        <f>IF(P29=0,"",IF(BE29=0,"",(BE29/P29)))</f>
        <v>0.375</v>
      </c>
      <c r="BG29" s="112">
        <v>1</v>
      </c>
      <c r="BH29" s="114">
        <f>IFERROR(BG29/BE29,"-")</f>
        <v>0.33333333333333</v>
      </c>
      <c r="BI29" s="115">
        <v>15000</v>
      </c>
      <c r="BJ29" s="116">
        <f>IFERROR(BI29/BE29,"-")</f>
        <v>5000</v>
      </c>
      <c r="BK29" s="117"/>
      <c r="BL29" s="117"/>
      <c r="BM29" s="117">
        <v>1</v>
      </c>
      <c r="BN29" s="119">
        <v>2</v>
      </c>
      <c r="BO29" s="120">
        <f>IF(P29=0,"",IF(BN29=0,"",(BN29/P29)))</f>
        <v>0.25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3</v>
      </c>
      <c r="CP29" s="141">
        <v>61000</v>
      </c>
      <c r="CQ29" s="141">
        <v>58000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135</v>
      </c>
      <c r="C30" s="203"/>
      <c r="D30" s="203"/>
      <c r="E30" s="203"/>
      <c r="F30" s="203" t="s">
        <v>64</v>
      </c>
      <c r="G30" s="203"/>
      <c r="H30" s="90"/>
      <c r="I30" s="90"/>
      <c r="J30" s="188"/>
      <c r="K30" s="81">
        <v>0</v>
      </c>
      <c r="L30" s="81">
        <v>0</v>
      </c>
      <c r="M30" s="81">
        <v>17</v>
      </c>
      <c r="N30" s="91">
        <v>3</v>
      </c>
      <c r="O30" s="92">
        <v>1</v>
      </c>
      <c r="P30" s="93">
        <f>N30+O30</f>
        <v>4</v>
      </c>
      <c r="Q30" s="82">
        <f>IFERROR(P30/M30,"-")</f>
        <v>0.23529411764706</v>
      </c>
      <c r="R30" s="81">
        <v>0</v>
      </c>
      <c r="S30" s="81">
        <v>2</v>
      </c>
      <c r="T30" s="82">
        <f>IFERROR(S30/(O30+P30),"-")</f>
        <v>0.4</v>
      </c>
      <c r="U30" s="182"/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>
        <v>1</v>
      </c>
      <c r="AW30" s="107">
        <f>IF(P30=0,"",IF(AV30=0,"",(AV30/P30)))</f>
        <v>0.25</v>
      </c>
      <c r="AX30" s="106"/>
      <c r="AY30" s="108">
        <f>IFERROR(AX30/AV30,"-")</f>
        <v>0</v>
      </c>
      <c r="AZ30" s="109"/>
      <c r="BA30" s="110">
        <f>IFERROR(AZ30/AV30,"-")</f>
        <v>0</v>
      </c>
      <c r="BB30" s="111"/>
      <c r="BC30" s="111"/>
      <c r="BD30" s="111"/>
      <c r="BE30" s="112">
        <v>1</v>
      </c>
      <c r="BF30" s="113">
        <f>IF(P30=0,"",IF(BE30=0,"",(BE30/P30)))</f>
        <v>0.25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1</v>
      </c>
      <c r="BO30" s="120">
        <f>IF(P30=0,"",IF(BN30=0,"",(BN30/P30)))</f>
        <v>0.25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1</v>
      </c>
      <c r="BX30" s="127">
        <f>IF(P30=0,"",IF(BW30=0,"",(BW30/P30)))</f>
        <v>0.25</v>
      </c>
      <c r="BY30" s="128"/>
      <c r="BZ30" s="129">
        <f>IFERROR(BY30/BW30,"-")</f>
        <v>0</v>
      </c>
      <c r="CA30" s="130"/>
      <c r="CB30" s="131">
        <f>IFERROR(CA30/BW30,"-")</f>
        <v>0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>
        <f>AB31</f>
        <v>0.55555555555556</v>
      </c>
      <c r="B31" s="203" t="s">
        <v>136</v>
      </c>
      <c r="C31" s="203" t="s">
        <v>131</v>
      </c>
      <c r="D31" s="203" t="s">
        <v>107</v>
      </c>
      <c r="E31" s="203"/>
      <c r="F31" s="203"/>
      <c r="G31" s="203" t="s">
        <v>137</v>
      </c>
      <c r="H31" s="90"/>
      <c r="I31" s="90" t="s">
        <v>134</v>
      </c>
      <c r="J31" s="188">
        <v>27000</v>
      </c>
      <c r="K31" s="81">
        <v>0</v>
      </c>
      <c r="L31" s="81">
        <v>0</v>
      </c>
      <c r="M31" s="81">
        <v>3</v>
      </c>
      <c r="N31" s="91">
        <v>1</v>
      </c>
      <c r="O31" s="92">
        <v>0</v>
      </c>
      <c r="P31" s="93">
        <f>N31+O31</f>
        <v>1</v>
      </c>
      <c r="Q31" s="82">
        <f>IFERROR(P31/M31,"-")</f>
        <v>0.33333333333333</v>
      </c>
      <c r="R31" s="81">
        <v>0</v>
      </c>
      <c r="S31" s="81">
        <v>1</v>
      </c>
      <c r="T31" s="82">
        <f>IFERROR(S31/(O31+P31),"-")</f>
        <v>1</v>
      </c>
      <c r="U31" s="182">
        <f>IFERROR(J31/SUM(P31:P32),"-")</f>
        <v>6750</v>
      </c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>
        <f>SUM(X31:X32)-SUM(J31:J32)</f>
        <v>-12000</v>
      </c>
      <c r="AB31" s="85">
        <f>SUM(X31:X32)/SUM(J31:J32)</f>
        <v>0.55555555555556</v>
      </c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>
        <v>1</v>
      </c>
      <c r="AN31" s="101">
        <f>IF(P31=0,"",IF(AM31=0,"",(AM31/P31)))</f>
        <v>1</v>
      </c>
      <c r="AO31" s="100"/>
      <c r="AP31" s="102">
        <f>IFERROR(AP31/AM31,"-")</f>
        <v>0</v>
      </c>
      <c r="AQ31" s="103"/>
      <c r="AR31" s="104">
        <f>IFERROR(AQ31/AM31,"-")</f>
        <v>0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/>
      <c r="BO31" s="120">
        <f>IF(P31=0,"",IF(BN31=0,"",(BN31/P31)))</f>
        <v>0</v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138</v>
      </c>
      <c r="C32" s="203"/>
      <c r="D32" s="203"/>
      <c r="E32" s="203"/>
      <c r="F32" s="203"/>
      <c r="G32" s="203"/>
      <c r="H32" s="90"/>
      <c r="I32" s="90"/>
      <c r="J32" s="188"/>
      <c r="K32" s="81">
        <v>0</v>
      </c>
      <c r="L32" s="81">
        <v>0</v>
      </c>
      <c r="M32" s="81">
        <v>4</v>
      </c>
      <c r="N32" s="91">
        <v>3</v>
      </c>
      <c r="O32" s="92">
        <v>0</v>
      </c>
      <c r="P32" s="93">
        <f>N32+O32</f>
        <v>3</v>
      </c>
      <c r="Q32" s="82">
        <f>IFERROR(P32/M32,"-")</f>
        <v>0.75</v>
      </c>
      <c r="R32" s="81">
        <v>0</v>
      </c>
      <c r="S32" s="81">
        <v>0</v>
      </c>
      <c r="T32" s="82">
        <f>IFERROR(S32/(O32+P32),"-")</f>
        <v>0</v>
      </c>
      <c r="U32" s="182"/>
      <c r="V32" s="84">
        <v>1</v>
      </c>
      <c r="W32" s="82">
        <f>IF(P32=0,"-",V32/P32)</f>
        <v>0.33333333333333</v>
      </c>
      <c r="X32" s="186">
        <v>15000</v>
      </c>
      <c r="Y32" s="187">
        <f>IFERROR(X32/P32,"-")</f>
        <v>5000</v>
      </c>
      <c r="Z32" s="187">
        <f>IFERROR(X32/V32,"-")</f>
        <v>15000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>
        <v>1</v>
      </c>
      <c r="AN32" s="101">
        <f>IF(P32=0,"",IF(AM32=0,"",(AM32/P32)))</f>
        <v>0.33333333333333</v>
      </c>
      <c r="AO32" s="100"/>
      <c r="AP32" s="102">
        <f>IFERROR(AP32/AM32,"-")</f>
        <v>0</v>
      </c>
      <c r="AQ32" s="103"/>
      <c r="AR32" s="104">
        <f>IFERROR(AQ32/AM32,"-")</f>
        <v>0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1</v>
      </c>
      <c r="BF32" s="113">
        <f>IF(P32=0,"",IF(BE32=0,"",(BE32/P32)))</f>
        <v>0.33333333333333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/>
      <c r="BO32" s="120">
        <f>IF(P32=0,"",IF(BN32=0,"",(BN32/P32)))</f>
        <v>0</v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>
        <v>1</v>
      </c>
      <c r="BX32" s="127">
        <f>IF(P32=0,"",IF(BW32=0,"",(BW32/P32)))</f>
        <v>0.33333333333333</v>
      </c>
      <c r="BY32" s="128">
        <v>1</v>
      </c>
      <c r="BZ32" s="129">
        <f>IFERROR(BY32/BW32,"-")</f>
        <v>1</v>
      </c>
      <c r="CA32" s="130">
        <v>15000</v>
      </c>
      <c r="CB32" s="131">
        <f>IFERROR(CA32/BW32,"-")</f>
        <v>15000</v>
      </c>
      <c r="CC32" s="132"/>
      <c r="CD32" s="132">
        <v>1</v>
      </c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1</v>
      </c>
      <c r="CP32" s="141">
        <v>15000</v>
      </c>
      <c r="CQ32" s="141">
        <v>15000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30"/>
      <c r="B33" s="87"/>
      <c r="C33" s="88"/>
      <c r="D33" s="88"/>
      <c r="E33" s="88"/>
      <c r="F33" s="89"/>
      <c r="G33" s="90"/>
      <c r="H33" s="90"/>
      <c r="I33" s="90"/>
      <c r="J33" s="192"/>
      <c r="K33" s="34"/>
      <c r="L33" s="34"/>
      <c r="M33" s="31"/>
      <c r="N33" s="23"/>
      <c r="O33" s="23"/>
      <c r="P33" s="23"/>
      <c r="Q33" s="33"/>
      <c r="R33" s="32"/>
      <c r="S33" s="23"/>
      <c r="T33" s="32"/>
      <c r="U33" s="183"/>
      <c r="V33" s="25"/>
      <c r="W33" s="25"/>
      <c r="X33" s="189"/>
      <c r="Y33" s="189"/>
      <c r="Z33" s="189"/>
      <c r="AA33" s="189"/>
      <c r="AB33" s="33"/>
      <c r="AC33" s="59"/>
      <c r="AD33" s="63"/>
      <c r="AE33" s="64"/>
      <c r="AF33" s="63"/>
      <c r="AG33" s="67"/>
      <c r="AH33" s="68"/>
      <c r="AI33" s="69"/>
      <c r="AJ33" s="70"/>
      <c r="AK33" s="70"/>
      <c r="AL33" s="70"/>
      <c r="AM33" s="63"/>
      <c r="AN33" s="64"/>
      <c r="AO33" s="63"/>
      <c r="AP33" s="67"/>
      <c r="AQ33" s="68"/>
      <c r="AR33" s="69"/>
      <c r="AS33" s="70"/>
      <c r="AT33" s="70"/>
      <c r="AU33" s="70"/>
      <c r="AV33" s="63"/>
      <c r="AW33" s="64"/>
      <c r="AX33" s="63"/>
      <c r="AY33" s="67"/>
      <c r="AZ33" s="68"/>
      <c r="BA33" s="69"/>
      <c r="BB33" s="70"/>
      <c r="BC33" s="70"/>
      <c r="BD33" s="70"/>
      <c r="BE33" s="63"/>
      <c r="BF33" s="64"/>
      <c r="BG33" s="63"/>
      <c r="BH33" s="67"/>
      <c r="BI33" s="68"/>
      <c r="BJ33" s="69"/>
      <c r="BK33" s="70"/>
      <c r="BL33" s="70"/>
      <c r="BM33" s="70"/>
      <c r="BN33" s="65"/>
      <c r="BO33" s="66"/>
      <c r="BP33" s="63"/>
      <c r="BQ33" s="67"/>
      <c r="BR33" s="68"/>
      <c r="BS33" s="69"/>
      <c r="BT33" s="70"/>
      <c r="BU33" s="70"/>
      <c r="BV33" s="70"/>
      <c r="BW33" s="65"/>
      <c r="BX33" s="66"/>
      <c r="BY33" s="63"/>
      <c r="BZ33" s="67"/>
      <c r="CA33" s="68"/>
      <c r="CB33" s="69"/>
      <c r="CC33" s="70"/>
      <c r="CD33" s="70"/>
      <c r="CE33" s="70"/>
      <c r="CF33" s="65"/>
      <c r="CG33" s="66"/>
      <c r="CH33" s="63"/>
      <c r="CI33" s="67"/>
      <c r="CJ33" s="68"/>
      <c r="CK33" s="69"/>
      <c r="CL33" s="70"/>
      <c r="CM33" s="70"/>
      <c r="CN33" s="70"/>
      <c r="CO33" s="71"/>
      <c r="CP33" s="68"/>
      <c r="CQ33" s="68"/>
      <c r="CR33" s="68"/>
      <c r="CS33" s="72"/>
    </row>
    <row r="34" spans="1:98">
      <c r="A34" s="30"/>
      <c r="B34" s="37"/>
      <c r="C34" s="21"/>
      <c r="D34" s="21"/>
      <c r="E34" s="21"/>
      <c r="F34" s="22"/>
      <c r="G34" s="36"/>
      <c r="H34" s="36"/>
      <c r="I34" s="75"/>
      <c r="J34" s="193"/>
      <c r="K34" s="34"/>
      <c r="L34" s="34"/>
      <c r="M34" s="31"/>
      <c r="N34" s="23"/>
      <c r="O34" s="23"/>
      <c r="P34" s="23"/>
      <c r="Q34" s="33"/>
      <c r="R34" s="32"/>
      <c r="S34" s="23"/>
      <c r="T34" s="32"/>
      <c r="U34" s="183"/>
      <c r="V34" s="25"/>
      <c r="W34" s="25"/>
      <c r="X34" s="189"/>
      <c r="Y34" s="189"/>
      <c r="Z34" s="189"/>
      <c r="AA34" s="189"/>
      <c r="AB34" s="33"/>
      <c r="AC34" s="61"/>
      <c r="AD34" s="63"/>
      <c r="AE34" s="64"/>
      <c r="AF34" s="63"/>
      <c r="AG34" s="67"/>
      <c r="AH34" s="68"/>
      <c r="AI34" s="69"/>
      <c r="AJ34" s="70"/>
      <c r="AK34" s="70"/>
      <c r="AL34" s="70"/>
      <c r="AM34" s="63"/>
      <c r="AN34" s="64"/>
      <c r="AO34" s="63"/>
      <c r="AP34" s="67"/>
      <c r="AQ34" s="68"/>
      <c r="AR34" s="69"/>
      <c r="AS34" s="70"/>
      <c r="AT34" s="70"/>
      <c r="AU34" s="70"/>
      <c r="AV34" s="63"/>
      <c r="AW34" s="64"/>
      <c r="AX34" s="63"/>
      <c r="AY34" s="67"/>
      <c r="AZ34" s="68"/>
      <c r="BA34" s="69"/>
      <c r="BB34" s="70"/>
      <c r="BC34" s="70"/>
      <c r="BD34" s="70"/>
      <c r="BE34" s="63"/>
      <c r="BF34" s="64"/>
      <c r="BG34" s="63"/>
      <c r="BH34" s="67"/>
      <c r="BI34" s="68"/>
      <c r="BJ34" s="69"/>
      <c r="BK34" s="70"/>
      <c r="BL34" s="70"/>
      <c r="BM34" s="70"/>
      <c r="BN34" s="65"/>
      <c r="BO34" s="66"/>
      <c r="BP34" s="63"/>
      <c r="BQ34" s="67"/>
      <c r="BR34" s="68"/>
      <c r="BS34" s="69"/>
      <c r="BT34" s="70"/>
      <c r="BU34" s="70"/>
      <c r="BV34" s="70"/>
      <c r="BW34" s="65"/>
      <c r="BX34" s="66"/>
      <c r="BY34" s="63"/>
      <c r="BZ34" s="67"/>
      <c r="CA34" s="68"/>
      <c r="CB34" s="69"/>
      <c r="CC34" s="70"/>
      <c r="CD34" s="70"/>
      <c r="CE34" s="70"/>
      <c r="CF34" s="65"/>
      <c r="CG34" s="66"/>
      <c r="CH34" s="63"/>
      <c r="CI34" s="67"/>
      <c r="CJ34" s="68"/>
      <c r="CK34" s="69"/>
      <c r="CL34" s="70"/>
      <c r="CM34" s="70"/>
      <c r="CN34" s="70"/>
      <c r="CO34" s="71"/>
      <c r="CP34" s="68"/>
      <c r="CQ34" s="68"/>
      <c r="CR34" s="68"/>
      <c r="CS34" s="72"/>
    </row>
    <row r="35" spans="1:98">
      <c r="A35" s="19">
        <f>AB35</f>
        <v>5.2262059973924</v>
      </c>
      <c r="B35" s="39"/>
      <c r="C35" s="39"/>
      <c r="D35" s="39"/>
      <c r="E35" s="39"/>
      <c r="F35" s="39"/>
      <c r="G35" s="40" t="s">
        <v>139</v>
      </c>
      <c r="H35" s="40"/>
      <c r="I35" s="40"/>
      <c r="J35" s="190">
        <f>SUM(J6:J34)</f>
        <v>767000</v>
      </c>
      <c r="K35" s="41">
        <f>SUM(K6:K34)</f>
        <v>0</v>
      </c>
      <c r="L35" s="41">
        <f>SUM(L6:L34)</f>
        <v>0</v>
      </c>
      <c r="M35" s="41">
        <f>SUM(M6:M34)</f>
        <v>943</v>
      </c>
      <c r="N35" s="41">
        <f>SUM(N6:N34)</f>
        <v>155</v>
      </c>
      <c r="O35" s="41">
        <f>SUM(O6:O34)</f>
        <v>1</v>
      </c>
      <c r="P35" s="41">
        <f>SUM(P6:P34)</f>
        <v>156</v>
      </c>
      <c r="Q35" s="42">
        <f>IFERROR(P35/M35,"-")</f>
        <v>0.16542948038176</v>
      </c>
      <c r="R35" s="78">
        <f>SUM(R6:R34)</f>
        <v>15</v>
      </c>
      <c r="S35" s="78">
        <f>SUM(S6:S34)</f>
        <v>37</v>
      </c>
      <c r="T35" s="42">
        <f>IFERROR(R35/P35,"-")</f>
        <v>0.096153846153846</v>
      </c>
      <c r="U35" s="184">
        <f>IFERROR(J35/P35,"-")</f>
        <v>4916.6666666667</v>
      </c>
      <c r="V35" s="44">
        <f>SUM(V6:V34)</f>
        <v>35</v>
      </c>
      <c r="W35" s="42">
        <f>IFERROR(V35/P35,"-")</f>
        <v>0.22435897435897</v>
      </c>
      <c r="X35" s="190">
        <f>SUM(X6:X34)</f>
        <v>4008500</v>
      </c>
      <c r="Y35" s="190">
        <f>IFERROR(X35/P35,"-")</f>
        <v>25695.512820513</v>
      </c>
      <c r="Z35" s="190">
        <f>IFERROR(X35/V35,"-")</f>
        <v>114528.57142857</v>
      </c>
      <c r="AA35" s="190">
        <f>X35-J35</f>
        <v>3241500</v>
      </c>
      <c r="AB35" s="47">
        <f>X35/J35</f>
        <v>5.2262059973924</v>
      </c>
      <c r="AC35" s="60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2"/>
      <c r="CA35" s="62"/>
      <c r="CB35" s="62"/>
      <c r="CC35" s="62"/>
      <c r="CD35" s="62"/>
      <c r="CE35" s="62"/>
      <c r="CF35" s="62"/>
      <c r="CG35" s="62"/>
      <c r="CH35" s="62"/>
      <c r="CI35" s="62"/>
      <c r="CJ35" s="62"/>
      <c r="CK35" s="62"/>
      <c r="CL35" s="62"/>
      <c r="CM35" s="62"/>
      <c r="CN35" s="62"/>
      <c r="CO35" s="62"/>
      <c r="CP35" s="62"/>
      <c r="CQ35" s="62"/>
      <c r="CR35" s="62"/>
      <c r="CS35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6"/>
    <mergeCell ref="J6:J6"/>
    <mergeCell ref="U6:U6"/>
    <mergeCell ref="AA6:AA6"/>
    <mergeCell ref="AB6:AB6"/>
    <mergeCell ref="A7:A8"/>
    <mergeCell ref="J7:J8"/>
    <mergeCell ref="U7:U8"/>
    <mergeCell ref="AA7:AA8"/>
    <mergeCell ref="AB7:AB8"/>
    <mergeCell ref="A9:A10"/>
    <mergeCell ref="J9:J10"/>
    <mergeCell ref="U9:U10"/>
    <mergeCell ref="AA9:AA10"/>
    <mergeCell ref="AB9:AB10"/>
    <mergeCell ref="A11:A12"/>
    <mergeCell ref="J11:J12"/>
    <mergeCell ref="U11:U12"/>
    <mergeCell ref="AA11:AA12"/>
    <mergeCell ref="AB11:AB12"/>
    <mergeCell ref="A13:A14"/>
    <mergeCell ref="J13:J14"/>
    <mergeCell ref="U13:U14"/>
    <mergeCell ref="AA13:AA14"/>
    <mergeCell ref="AB13:AB14"/>
    <mergeCell ref="A15:A16"/>
    <mergeCell ref="J15:J16"/>
    <mergeCell ref="U15:U16"/>
    <mergeCell ref="AA15:AA16"/>
    <mergeCell ref="AB15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140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0.69230769230769</v>
      </c>
      <c r="B6" s="203" t="s">
        <v>141</v>
      </c>
      <c r="C6" s="203" t="s">
        <v>142</v>
      </c>
      <c r="D6" s="203" t="s">
        <v>143</v>
      </c>
      <c r="E6" s="203"/>
      <c r="F6" s="203" t="s">
        <v>144</v>
      </c>
      <c r="G6" s="203" t="s">
        <v>145</v>
      </c>
      <c r="H6" s="90" t="s">
        <v>146</v>
      </c>
      <c r="I6" s="90" t="s">
        <v>147</v>
      </c>
      <c r="J6" s="188">
        <v>65000</v>
      </c>
      <c r="K6" s="81">
        <v>0</v>
      </c>
      <c r="L6" s="81">
        <v>0</v>
      </c>
      <c r="M6" s="81">
        <v>13</v>
      </c>
      <c r="N6" s="91">
        <v>4</v>
      </c>
      <c r="O6" s="92">
        <v>0</v>
      </c>
      <c r="P6" s="93">
        <f>N6+O6</f>
        <v>4</v>
      </c>
      <c r="Q6" s="82">
        <f>IFERROR(P6/M6,"-")</f>
        <v>0.30769230769231</v>
      </c>
      <c r="R6" s="81">
        <v>0</v>
      </c>
      <c r="S6" s="81">
        <v>3</v>
      </c>
      <c r="T6" s="82">
        <f>IFERROR(S6/(O6+P6),"-")</f>
        <v>0.75</v>
      </c>
      <c r="U6" s="182">
        <f>IFERROR(J6/SUM(P6:P7),"-")</f>
        <v>1710.5263157895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-20000</v>
      </c>
      <c r="AB6" s="85">
        <f>SUM(X6:X7)/SUM(J6:J7)</f>
        <v>0.69230769230769</v>
      </c>
      <c r="AC6" s="79"/>
      <c r="AD6" s="94">
        <v>1</v>
      </c>
      <c r="AE6" s="95">
        <f>IF(P6=0,"",IF(AD6=0,"",(AD6/P6)))</f>
        <v>0.25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3</v>
      </c>
      <c r="AN6" s="101">
        <f>IF(P6=0,"",IF(AM6=0,"",(AM6/P6)))</f>
        <v>0.75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148</v>
      </c>
      <c r="C7" s="203"/>
      <c r="D7" s="203"/>
      <c r="E7" s="203"/>
      <c r="F7" s="203" t="s">
        <v>64</v>
      </c>
      <c r="G7" s="203"/>
      <c r="H7" s="90"/>
      <c r="I7" s="90"/>
      <c r="J7" s="188"/>
      <c r="K7" s="81">
        <v>0</v>
      </c>
      <c r="L7" s="81">
        <v>0</v>
      </c>
      <c r="M7" s="81">
        <v>114</v>
      </c>
      <c r="N7" s="91">
        <v>33</v>
      </c>
      <c r="O7" s="92">
        <v>1</v>
      </c>
      <c r="P7" s="93">
        <f>N7+O7</f>
        <v>34</v>
      </c>
      <c r="Q7" s="82">
        <f>IFERROR(P7/M7,"-")</f>
        <v>0.29824561403509</v>
      </c>
      <c r="R7" s="81">
        <v>0</v>
      </c>
      <c r="S7" s="81">
        <v>14</v>
      </c>
      <c r="T7" s="82">
        <f>IFERROR(S7/(O7+P7),"-")</f>
        <v>0.4</v>
      </c>
      <c r="U7" s="182"/>
      <c r="V7" s="84">
        <v>1</v>
      </c>
      <c r="W7" s="82">
        <f>IF(P7=0,"-",V7/P7)</f>
        <v>0.029411764705882</v>
      </c>
      <c r="X7" s="186">
        <v>45000</v>
      </c>
      <c r="Y7" s="187">
        <f>IFERROR(X7/P7,"-")</f>
        <v>1323.5294117647</v>
      </c>
      <c r="Z7" s="187">
        <f>IFERROR(X7/V7,"-")</f>
        <v>45000</v>
      </c>
      <c r="AA7" s="188"/>
      <c r="AB7" s="85"/>
      <c r="AC7" s="79"/>
      <c r="AD7" s="94">
        <v>1</v>
      </c>
      <c r="AE7" s="95">
        <f>IF(P7=0,"",IF(AD7=0,"",(AD7/P7)))</f>
        <v>0.029411764705882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8</v>
      </c>
      <c r="AN7" s="101">
        <f>IF(P7=0,"",IF(AM7=0,"",(AM7/P7)))</f>
        <v>0.23529411764706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5</v>
      </c>
      <c r="AW7" s="107">
        <f>IF(P7=0,"",IF(AV7=0,"",(AV7/P7)))</f>
        <v>0.14705882352941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7</v>
      </c>
      <c r="BF7" s="113">
        <f>IF(P7=0,"",IF(BE7=0,"",(BE7/P7)))</f>
        <v>0.20588235294118</v>
      </c>
      <c r="BG7" s="112">
        <v>1</v>
      </c>
      <c r="BH7" s="114">
        <f>IFERROR(BG7/BE7,"-")</f>
        <v>0.14285714285714</v>
      </c>
      <c r="BI7" s="115">
        <v>45000</v>
      </c>
      <c r="BJ7" s="116">
        <f>IFERROR(BI7/BE7,"-")</f>
        <v>6428.5714285714</v>
      </c>
      <c r="BK7" s="117"/>
      <c r="BL7" s="117"/>
      <c r="BM7" s="117">
        <v>1</v>
      </c>
      <c r="BN7" s="119">
        <v>10</v>
      </c>
      <c r="BO7" s="120">
        <f>IF(P7=0,"",IF(BN7=0,"",(BN7/P7)))</f>
        <v>0.29411764705882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0.058823529411765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0.029411764705882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1</v>
      </c>
      <c r="CP7" s="141">
        <v>45000</v>
      </c>
      <c r="CQ7" s="141">
        <v>45000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0.13846153846154</v>
      </c>
      <c r="B8" s="203" t="s">
        <v>149</v>
      </c>
      <c r="C8" s="203" t="s">
        <v>125</v>
      </c>
      <c r="D8" s="203" t="s">
        <v>150</v>
      </c>
      <c r="E8" s="203"/>
      <c r="F8" s="203" t="s">
        <v>144</v>
      </c>
      <c r="G8" s="203" t="s">
        <v>151</v>
      </c>
      <c r="H8" s="90" t="s">
        <v>152</v>
      </c>
      <c r="I8" s="204" t="s">
        <v>103</v>
      </c>
      <c r="J8" s="188">
        <v>65000</v>
      </c>
      <c r="K8" s="81">
        <v>0</v>
      </c>
      <c r="L8" s="81">
        <v>0</v>
      </c>
      <c r="M8" s="81">
        <v>3</v>
      </c>
      <c r="N8" s="91">
        <v>1</v>
      </c>
      <c r="O8" s="92">
        <v>0</v>
      </c>
      <c r="P8" s="93">
        <f>N8+O8</f>
        <v>1</v>
      </c>
      <c r="Q8" s="82">
        <f>IFERROR(P8/M8,"-")</f>
        <v>0.33333333333333</v>
      </c>
      <c r="R8" s="81">
        <v>0</v>
      </c>
      <c r="S8" s="81">
        <v>0</v>
      </c>
      <c r="T8" s="82">
        <f>IFERROR(S8/(O8+P8),"-")</f>
        <v>0</v>
      </c>
      <c r="U8" s="182">
        <f>IFERROR(J8/SUM(P8:P9),"-")</f>
        <v>1666.6666666667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-56000</v>
      </c>
      <c r="AB8" s="85">
        <f>SUM(X8:X9)/SUM(J8:J9)</f>
        <v>0.13846153846154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1</v>
      </c>
      <c r="BO8" s="120">
        <f>IF(P8=0,"",IF(BN8=0,"",(BN8/P8)))</f>
        <v>1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153</v>
      </c>
      <c r="C9" s="203"/>
      <c r="D9" s="203"/>
      <c r="E9" s="203"/>
      <c r="F9" s="203" t="s">
        <v>64</v>
      </c>
      <c r="G9" s="203"/>
      <c r="H9" s="90"/>
      <c r="I9" s="90"/>
      <c r="J9" s="188"/>
      <c r="K9" s="81">
        <v>0</v>
      </c>
      <c r="L9" s="81">
        <v>0</v>
      </c>
      <c r="M9" s="81">
        <v>106</v>
      </c>
      <c r="N9" s="91">
        <v>36</v>
      </c>
      <c r="O9" s="92">
        <v>2</v>
      </c>
      <c r="P9" s="93">
        <f>N9+O9</f>
        <v>38</v>
      </c>
      <c r="Q9" s="82">
        <f>IFERROR(P9/M9,"-")</f>
        <v>0.35849056603774</v>
      </c>
      <c r="R9" s="81">
        <v>1</v>
      </c>
      <c r="S9" s="81">
        <v>11</v>
      </c>
      <c r="T9" s="82">
        <f>IFERROR(S9/(O9+P9),"-")</f>
        <v>0.275</v>
      </c>
      <c r="U9" s="182"/>
      <c r="V9" s="84">
        <v>1</v>
      </c>
      <c r="W9" s="82">
        <f>IF(P9=0,"-",V9/P9)</f>
        <v>0.026315789473684</v>
      </c>
      <c r="X9" s="186">
        <v>9000</v>
      </c>
      <c r="Y9" s="187">
        <f>IFERROR(X9/P9,"-")</f>
        <v>236.84210526316</v>
      </c>
      <c r="Z9" s="187">
        <f>IFERROR(X9/V9,"-")</f>
        <v>9000</v>
      </c>
      <c r="AA9" s="188"/>
      <c r="AB9" s="85"/>
      <c r="AC9" s="79"/>
      <c r="AD9" s="94">
        <v>3</v>
      </c>
      <c r="AE9" s="95">
        <f>IF(P9=0,"",IF(AD9=0,"",(AD9/P9)))</f>
        <v>0.078947368421053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8</v>
      </c>
      <c r="AN9" s="101">
        <f>IF(P9=0,"",IF(AM9=0,"",(AM9/P9)))</f>
        <v>0.21052631578947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6</v>
      </c>
      <c r="AW9" s="107">
        <f>IF(P9=0,"",IF(AV9=0,"",(AV9/P9)))</f>
        <v>0.15789473684211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13</v>
      </c>
      <c r="BF9" s="113">
        <f>IF(P9=0,"",IF(BE9=0,"",(BE9/P9)))</f>
        <v>0.34210526315789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3</v>
      </c>
      <c r="BO9" s="120">
        <f>IF(P9=0,"",IF(BN9=0,"",(BN9/P9)))</f>
        <v>0.078947368421053</v>
      </c>
      <c r="BP9" s="121">
        <v>1</v>
      </c>
      <c r="BQ9" s="122">
        <f>IFERROR(BP9/BN9,"-")</f>
        <v>0.33333333333333</v>
      </c>
      <c r="BR9" s="123">
        <v>9000</v>
      </c>
      <c r="BS9" s="124">
        <f>IFERROR(BR9/BN9,"-")</f>
        <v>3000</v>
      </c>
      <c r="BT9" s="125"/>
      <c r="BU9" s="125"/>
      <c r="BV9" s="125">
        <v>1</v>
      </c>
      <c r="BW9" s="126">
        <v>4</v>
      </c>
      <c r="BX9" s="127">
        <f>IF(P9=0,"",IF(BW9=0,"",(BW9/P9)))</f>
        <v>0.10526315789474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1</v>
      </c>
      <c r="CG9" s="134">
        <f>IF(P9=0,"",IF(CF9=0,"",(CF9/P9)))</f>
        <v>0.026315789473684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1</v>
      </c>
      <c r="CP9" s="141">
        <v>9000</v>
      </c>
      <c r="CQ9" s="141">
        <v>9000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0.30769230769231</v>
      </c>
      <c r="B10" s="203" t="s">
        <v>154</v>
      </c>
      <c r="C10" s="203" t="s">
        <v>155</v>
      </c>
      <c r="D10" s="203" t="s">
        <v>143</v>
      </c>
      <c r="E10" s="203"/>
      <c r="F10" s="203" t="s">
        <v>144</v>
      </c>
      <c r="G10" s="203" t="s">
        <v>156</v>
      </c>
      <c r="H10" s="90" t="s">
        <v>157</v>
      </c>
      <c r="I10" s="90" t="s">
        <v>158</v>
      </c>
      <c r="J10" s="188">
        <v>65000</v>
      </c>
      <c r="K10" s="81">
        <v>0</v>
      </c>
      <c r="L10" s="81">
        <v>0</v>
      </c>
      <c r="M10" s="81">
        <v>1</v>
      </c>
      <c r="N10" s="91">
        <v>0</v>
      </c>
      <c r="O10" s="92">
        <v>0</v>
      </c>
      <c r="P10" s="93">
        <f>N10+O10</f>
        <v>0</v>
      </c>
      <c r="Q10" s="82">
        <f>IFERROR(P10/M10,"-")</f>
        <v>0</v>
      </c>
      <c r="R10" s="81">
        <v>0</v>
      </c>
      <c r="S10" s="81">
        <v>0</v>
      </c>
      <c r="T10" s="82" t="str">
        <f>IFERROR(S10/(O10+P10),"-")</f>
        <v>-</v>
      </c>
      <c r="U10" s="182">
        <f>IFERROR(J10/SUM(P10:P11),"-")</f>
        <v>2166.6666666667</v>
      </c>
      <c r="V10" s="84">
        <v>0</v>
      </c>
      <c r="W10" s="82" t="str">
        <f>IF(P10=0,"-",V10/P10)</f>
        <v>-</v>
      </c>
      <c r="X10" s="186">
        <v>0</v>
      </c>
      <c r="Y10" s="187" t="str">
        <f>IFERROR(X10/P10,"-")</f>
        <v>-</v>
      </c>
      <c r="Z10" s="187" t="str">
        <f>IFERROR(X10/V10,"-")</f>
        <v>-</v>
      </c>
      <c r="AA10" s="188">
        <f>SUM(X10:X11)-SUM(J10:J11)</f>
        <v>-45000</v>
      </c>
      <c r="AB10" s="85">
        <f>SUM(X10:X11)/SUM(J10:J11)</f>
        <v>0.30769230769231</v>
      </c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159</v>
      </c>
      <c r="C11" s="203"/>
      <c r="D11" s="203"/>
      <c r="E11" s="203"/>
      <c r="F11" s="203" t="s">
        <v>64</v>
      </c>
      <c r="G11" s="203"/>
      <c r="H11" s="90"/>
      <c r="I11" s="90"/>
      <c r="J11" s="188"/>
      <c r="K11" s="81">
        <v>0</v>
      </c>
      <c r="L11" s="81">
        <v>0</v>
      </c>
      <c r="M11" s="81">
        <v>69</v>
      </c>
      <c r="N11" s="91">
        <v>29</v>
      </c>
      <c r="O11" s="92">
        <v>1</v>
      </c>
      <c r="P11" s="93">
        <f>N11+O11</f>
        <v>30</v>
      </c>
      <c r="Q11" s="82">
        <f>IFERROR(P11/M11,"-")</f>
        <v>0.43478260869565</v>
      </c>
      <c r="R11" s="81">
        <v>1</v>
      </c>
      <c r="S11" s="81">
        <v>3</v>
      </c>
      <c r="T11" s="82">
        <f>IFERROR(S11/(O11+P11),"-")</f>
        <v>0.096774193548387</v>
      </c>
      <c r="U11" s="182"/>
      <c r="V11" s="84">
        <v>1</v>
      </c>
      <c r="W11" s="82">
        <f>IF(P11=0,"-",V11/P11)</f>
        <v>0.033333333333333</v>
      </c>
      <c r="X11" s="186">
        <v>20000</v>
      </c>
      <c r="Y11" s="187">
        <f>IFERROR(X11/P11,"-")</f>
        <v>666.66666666667</v>
      </c>
      <c r="Z11" s="187">
        <f>IFERROR(X11/V11,"-")</f>
        <v>20000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6</v>
      </c>
      <c r="AN11" s="101">
        <f>IF(P11=0,"",IF(AM11=0,"",(AM11/P11)))</f>
        <v>0.2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5</v>
      </c>
      <c r="AW11" s="107">
        <f>IF(P11=0,"",IF(AV11=0,"",(AV11/P11)))</f>
        <v>0.16666666666667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5</v>
      </c>
      <c r="BF11" s="113">
        <f>IF(P11=0,"",IF(BE11=0,"",(BE11/P11)))</f>
        <v>0.16666666666667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9</v>
      </c>
      <c r="BO11" s="120">
        <f>IF(P11=0,"",IF(BN11=0,"",(BN11/P11)))</f>
        <v>0.3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5</v>
      </c>
      <c r="BX11" s="127">
        <f>IF(P11=0,"",IF(BW11=0,"",(BW11/P11)))</f>
        <v>0.16666666666667</v>
      </c>
      <c r="BY11" s="128">
        <v>1</v>
      </c>
      <c r="BZ11" s="129">
        <f>IFERROR(BY11/BW11,"-")</f>
        <v>0.2</v>
      </c>
      <c r="CA11" s="130">
        <v>20000</v>
      </c>
      <c r="CB11" s="131">
        <f>IFERROR(CA11/BW11,"-")</f>
        <v>4000</v>
      </c>
      <c r="CC11" s="132"/>
      <c r="CD11" s="132"/>
      <c r="CE11" s="132">
        <v>1</v>
      </c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20000</v>
      </c>
      <c r="CQ11" s="141">
        <v>20000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</v>
      </c>
      <c r="B12" s="203" t="s">
        <v>160</v>
      </c>
      <c r="C12" s="203" t="s">
        <v>125</v>
      </c>
      <c r="D12" s="203" t="s">
        <v>150</v>
      </c>
      <c r="E12" s="203"/>
      <c r="F12" s="203" t="s">
        <v>144</v>
      </c>
      <c r="G12" s="203" t="s">
        <v>161</v>
      </c>
      <c r="H12" s="90" t="s">
        <v>157</v>
      </c>
      <c r="I12" s="90" t="s">
        <v>118</v>
      </c>
      <c r="J12" s="188">
        <v>65000</v>
      </c>
      <c r="K12" s="81">
        <v>0</v>
      </c>
      <c r="L12" s="81">
        <v>0</v>
      </c>
      <c r="M12" s="81">
        <v>1</v>
      </c>
      <c r="N12" s="91">
        <v>0</v>
      </c>
      <c r="O12" s="92">
        <v>0</v>
      </c>
      <c r="P12" s="93">
        <f>N12+O12</f>
        <v>0</v>
      </c>
      <c r="Q12" s="82">
        <f>IFERROR(P12/M12,"-")</f>
        <v>0</v>
      </c>
      <c r="R12" s="81">
        <v>0</v>
      </c>
      <c r="S12" s="81">
        <v>0</v>
      </c>
      <c r="T12" s="82" t="str">
        <f>IFERROR(S12/(O12+P12),"-")</f>
        <v>-</v>
      </c>
      <c r="U12" s="182">
        <f>IFERROR(J12/SUM(P12:P13),"-")</f>
        <v>2600</v>
      </c>
      <c r="V12" s="84">
        <v>0</v>
      </c>
      <c r="W12" s="82" t="str">
        <f>IF(P12=0,"-",V12/P12)</f>
        <v>-</v>
      </c>
      <c r="X12" s="186">
        <v>0</v>
      </c>
      <c r="Y12" s="187" t="str">
        <f>IFERROR(X12/P12,"-")</f>
        <v>-</v>
      </c>
      <c r="Z12" s="187" t="str">
        <f>IFERROR(X12/V12,"-")</f>
        <v>-</v>
      </c>
      <c r="AA12" s="188">
        <f>SUM(X12:X13)-SUM(J12:J13)</f>
        <v>-65000</v>
      </c>
      <c r="AB12" s="85">
        <f>SUM(X12:X13)/SUM(J12:J13)</f>
        <v>0</v>
      </c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162</v>
      </c>
      <c r="C13" s="203"/>
      <c r="D13" s="203"/>
      <c r="E13" s="203"/>
      <c r="F13" s="203" t="s">
        <v>64</v>
      </c>
      <c r="G13" s="203"/>
      <c r="H13" s="90"/>
      <c r="I13" s="90"/>
      <c r="J13" s="188"/>
      <c r="K13" s="81">
        <v>0</v>
      </c>
      <c r="L13" s="81">
        <v>0</v>
      </c>
      <c r="M13" s="81">
        <v>54</v>
      </c>
      <c r="N13" s="91">
        <v>25</v>
      </c>
      <c r="O13" s="92">
        <v>0</v>
      </c>
      <c r="P13" s="93">
        <f>N13+O13</f>
        <v>25</v>
      </c>
      <c r="Q13" s="82">
        <f>IFERROR(P13/M13,"-")</f>
        <v>0.46296296296296</v>
      </c>
      <c r="R13" s="81">
        <v>0</v>
      </c>
      <c r="S13" s="81">
        <v>7</v>
      </c>
      <c r="T13" s="82">
        <f>IFERROR(S13/(O13+P13),"-")</f>
        <v>0.28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>
        <v>1</v>
      </c>
      <c r="AE13" s="95">
        <f>IF(P13=0,"",IF(AD13=0,"",(AD13/P13)))</f>
        <v>0.04</v>
      </c>
      <c r="AF13" s="94"/>
      <c r="AG13" s="96">
        <f>IFERROR(AF13/AD13,"-")</f>
        <v>0</v>
      </c>
      <c r="AH13" s="97"/>
      <c r="AI13" s="98">
        <f>IFERROR(AH13/AD13,"-")</f>
        <v>0</v>
      </c>
      <c r="AJ13" s="99"/>
      <c r="AK13" s="99"/>
      <c r="AL13" s="99"/>
      <c r="AM13" s="100">
        <v>5</v>
      </c>
      <c r="AN13" s="101">
        <f>IF(P13=0,"",IF(AM13=0,"",(AM13/P13)))</f>
        <v>0.2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4</v>
      </c>
      <c r="AW13" s="107">
        <f>IF(P13=0,"",IF(AV13=0,"",(AV13/P13)))</f>
        <v>0.16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7</v>
      </c>
      <c r="BF13" s="113">
        <f>IF(P13=0,"",IF(BE13=0,"",(BE13/P13)))</f>
        <v>0.28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6</v>
      </c>
      <c r="BO13" s="120">
        <f>IF(P13=0,"",IF(BN13=0,"",(BN13/P13)))</f>
        <v>0.24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2</v>
      </c>
      <c r="BX13" s="127">
        <f>IF(P13=0,"",IF(BW13=0,"",(BW13/P13)))</f>
        <v>0.08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0.49230769230769</v>
      </c>
      <c r="B14" s="203" t="s">
        <v>163</v>
      </c>
      <c r="C14" s="203" t="s">
        <v>164</v>
      </c>
      <c r="D14" s="203" t="s">
        <v>143</v>
      </c>
      <c r="E14" s="203"/>
      <c r="F14" s="203" t="s">
        <v>144</v>
      </c>
      <c r="G14" s="203" t="s">
        <v>165</v>
      </c>
      <c r="H14" s="90" t="s">
        <v>166</v>
      </c>
      <c r="I14" s="90" t="s">
        <v>122</v>
      </c>
      <c r="J14" s="188">
        <v>65000</v>
      </c>
      <c r="K14" s="81">
        <v>0</v>
      </c>
      <c r="L14" s="81">
        <v>0</v>
      </c>
      <c r="M14" s="81">
        <v>177</v>
      </c>
      <c r="N14" s="91">
        <v>4</v>
      </c>
      <c r="O14" s="92">
        <v>0</v>
      </c>
      <c r="P14" s="93">
        <f>N14+O14</f>
        <v>4</v>
      </c>
      <c r="Q14" s="82">
        <f>IFERROR(P14/M14,"-")</f>
        <v>0.022598870056497</v>
      </c>
      <c r="R14" s="81">
        <v>0</v>
      </c>
      <c r="S14" s="81">
        <v>0</v>
      </c>
      <c r="T14" s="82">
        <f>IFERROR(S14/(O14+P14),"-")</f>
        <v>0</v>
      </c>
      <c r="U14" s="182">
        <f>IFERROR(J14/SUM(P14:P15),"-")</f>
        <v>1300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SUM(X14:X15)-SUM(J14:J15)</f>
        <v>-33000</v>
      </c>
      <c r="AB14" s="85">
        <f>SUM(X14:X15)/SUM(J14:J15)</f>
        <v>0.49230769230769</v>
      </c>
      <c r="AC14" s="79"/>
      <c r="AD14" s="94">
        <v>1</v>
      </c>
      <c r="AE14" s="95">
        <f>IF(P14=0,"",IF(AD14=0,"",(AD14/P14)))</f>
        <v>0.25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>
        <v>2</v>
      </c>
      <c r="AN14" s="101">
        <f>IF(P14=0,"",IF(AM14=0,"",(AM14/P14)))</f>
        <v>0.5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>
        <v>1</v>
      </c>
      <c r="BX14" s="127">
        <f>IF(P14=0,"",IF(BW14=0,"",(BW14/P14)))</f>
        <v>0.25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167</v>
      </c>
      <c r="C15" s="203"/>
      <c r="D15" s="203"/>
      <c r="E15" s="203"/>
      <c r="F15" s="203" t="s">
        <v>64</v>
      </c>
      <c r="G15" s="203"/>
      <c r="H15" s="90"/>
      <c r="I15" s="90"/>
      <c r="J15" s="188"/>
      <c r="K15" s="81">
        <v>0</v>
      </c>
      <c r="L15" s="81">
        <v>0</v>
      </c>
      <c r="M15" s="81">
        <v>89</v>
      </c>
      <c r="N15" s="91">
        <v>46</v>
      </c>
      <c r="O15" s="92">
        <v>0</v>
      </c>
      <c r="P15" s="93">
        <f>N15+O15</f>
        <v>46</v>
      </c>
      <c r="Q15" s="82">
        <f>IFERROR(P15/M15,"-")</f>
        <v>0.51685393258427</v>
      </c>
      <c r="R15" s="81">
        <v>1</v>
      </c>
      <c r="S15" s="81">
        <v>8</v>
      </c>
      <c r="T15" s="82">
        <f>IFERROR(S15/(O15+P15),"-")</f>
        <v>0.17391304347826</v>
      </c>
      <c r="U15" s="182"/>
      <c r="V15" s="84">
        <v>2</v>
      </c>
      <c r="W15" s="82">
        <f>IF(P15=0,"-",V15/P15)</f>
        <v>0.043478260869565</v>
      </c>
      <c r="X15" s="186">
        <v>32000</v>
      </c>
      <c r="Y15" s="187">
        <f>IFERROR(X15/P15,"-")</f>
        <v>695.65217391304</v>
      </c>
      <c r="Z15" s="187">
        <f>IFERROR(X15/V15,"-")</f>
        <v>16000</v>
      </c>
      <c r="AA15" s="188"/>
      <c r="AB15" s="85"/>
      <c r="AC15" s="79"/>
      <c r="AD15" s="94">
        <v>2</v>
      </c>
      <c r="AE15" s="95">
        <f>IF(P15=0,"",IF(AD15=0,"",(AD15/P15)))</f>
        <v>0.043478260869565</v>
      </c>
      <c r="AF15" s="94"/>
      <c r="AG15" s="96">
        <f>IFERROR(AF15/AD15,"-")</f>
        <v>0</v>
      </c>
      <c r="AH15" s="97"/>
      <c r="AI15" s="98">
        <f>IFERROR(AH15/AD15,"-")</f>
        <v>0</v>
      </c>
      <c r="AJ15" s="99"/>
      <c r="AK15" s="99"/>
      <c r="AL15" s="99"/>
      <c r="AM15" s="100">
        <v>10</v>
      </c>
      <c r="AN15" s="101">
        <f>IF(P15=0,"",IF(AM15=0,"",(AM15/P15)))</f>
        <v>0.21739130434783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>
        <v>4</v>
      </c>
      <c r="AW15" s="107">
        <f>IF(P15=0,"",IF(AV15=0,"",(AV15/P15)))</f>
        <v>0.08695652173913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9</v>
      </c>
      <c r="BF15" s="113">
        <f>IF(P15=0,"",IF(BE15=0,"",(BE15/P15)))</f>
        <v>0.19565217391304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13</v>
      </c>
      <c r="BO15" s="120">
        <f>IF(P15=0,"",IF(BN15=0,"",(BN15/P15)))</f>
        <v>0.28260869565217</v>
      </c>
      <c r="BP15" s="121">
        <v>1</v>
      </c>
      <c r="BQ15" s="122">
        <f>IFERROR(BP15/BN15,"-")</f>
        <v>0.076923076923077</v>
      </c>
      <c r="BR15" s="123">
        <v>3000</v>
      </c>
      <c r="BS15" s="124">
        <f>IFERROR(BR15/BN15,"-")</f>
        <v>230.76923076923</v>
      </c>
      <c r="BT15" s="125">
        <v>1</v>
      </c>
      <c r="BU15" s="125"/>
      <c r="BV15" s="125"/>
      <c r="BW15" s="126">
        <v>7</v>
      </c>
      <c r="BX15" s="127">
        <f>IF(P15=0,"",IF(BW15=0,"",(BW15/P15)))</f>
        <v>0.15217391304348</v>
      </c>
      <c r="BY15" s="128">
        <v>1</v>
      </c>
      <c r="BZ15" s="129">
        <f>IFERROR(BY15/BW15,"-")</f>
        <v>0.14285714285714</v>
      </c>
      <c r="CA15" s="130">
        <v>29000</v>
      </c>
      <c r="CB15" s="131">
        <f>IFERROR(CA15/BW15,"-")</f>
        <v>4142.8571428571</v>
      </c>
      <c r="CC15" s="132"/>
      <c r="CD15" s="132"/>
      <c r="CE15" s="132">
        <v>1</v>
      </c>
      <c r="CF15" s="133">
        <v>1</v>
      </c>
      <c r="CG15" s="134">
        <f>IF(P15=0,"",IF(CF15=0,"",(CF15/P15)))</f>
        <v>0.021739130434783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2</v>
      </c>
      <c r="CP15" s="141">
        <v>32000</v>
      </c>
      <c r="CQ15" s="141">
        <v>29000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0.55384615384615</v>
      </c>
      <c r="B16" s="203" t="s">
        <v>168</v>
      </c>
      <c r="C16" s="203" t="s">
        <v>96</v>
      </c>
      <c r="D16" s="203" t="s">
        <v>150</v>
      </c>
      <c r="E16" s="203"/>
      <c r="F16" s="203" t="s">
        <v>144</v>
      </c>
      <c r="G16" s="203" t="s">
        <v>169</v>
      </c>
      <c r="H16" s="90" t="s">
        <v>170</v>
      </c>
      <c r="I16" s="90" t="s">
        <v>171</v>
      </c>
      <c r="J16" s="188">
        <v>65000</v>
      </c>
      <c r="K16" s="81">
        <v>0</v>
      </c>
      <c r="L16" s="81">
        <v>0</v>
      </c>
      <c r="M16" s="81">
        <v>19</v>
      </c>
      <c r="N16" s="91">
        <v>0</v>
      </c>
      <c r="O16" s="92">
        <v>0</v>
      </c>
      <c r="P16" s="93">
        <f>N16+O16</f>
        <v>0</v>
      </c>
      <c r="Q16" s="82">
        <f>IFERROR(P16/M16,"-")</f>
        <v>0</v>
      </c>
      <c r="R16" s="81">
        <v>0</v>
      </c>
      <c r="S16" s="81">
        <v>0</v>
      </c>
      <c r="T16" s="82" t="str">
        <f>IFERROR(S16/(O16+P16),"-")</f>
        <v>-</v>
      </c>
      <c r="U16" s="182">
        <f>IFERROR(J16/SUM(P16:P17),"-")</f>
        <v>1756.7567567568</v>
      </c>
      <c r="V16" s="84">
        <v>0</v>
      </c>
      <c r="W16" s="82" t="str">
        <f>IF(P16=0,"-",V16/P16)</f>
        <v>-</v>
      </c>
      <c r="X16" s="186">
        <v>0</v>
      </c>
      <c r="Y16" s="187" t="str">
        <f>IFERROR(X16/P16,"-")</f>
        <v>-</v>
      </c>
      <c r="Z16" s="187" t="str">
        <f>IFERROR(X16/V16,"-")</f>
        <v>-</v>
      </c>
      <c r="AA16" s="188">
        <f>SUM(X16:X17)-SUM(J16:J17)</f>
        <v>-29000</v>
      </c>
      <c r="AB16" s="85">
        <f>SUM(X16:X17)/SUM(J16:J17)</f>
        <v>0.55384615384615</v>
      </c>
      <c r="AC16" s="79"/>
      <c r="AD16" s="94"/>
      <c r="AE16" s="95" t="str">
        <f>IF(P16=0,"",IF(AD16=0,"",(AD16/P16)))</f>
        <v/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 t="str">
        <f>IF(P16=0,"",IF(AM16=0,"",(AM16/P16)))</f>
        <v/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 t="str">
        <f>IF(P16=0,"",IF(AV16=0,"",(AV16/P16)))</f>
        <v/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 t="str">
        <f>IF(P16=0,"",IF(BE16=0,"",(BE16/P16)))</f>
        <v/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 t="str">
        <f>IF(P16=0,"",IF(BN16=0,"",(BN16/P16)))</f>
        <v/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/>
      <c r="BX16" s="127" t="str">
        <f>IF(P16=0,"",IF(BW16=0,"",(BW16/P16)))</f>
        <v/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 t="str">
        <f>IF(P16=0,"",IF(CF16=0,"",(CF16/P16)))</f>
        <v/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172</v>
      </c>
      <c r="C17" s="203"/>
      <c r="D17" s="203"/>
      <c r="E17" s="203"/>
      <c r="F17" s="203" t="s">
        <v>64</v>
      </c>
      <c r="G17" s="203"/>
      <c r="H17" s="90"/>
      <c r="I17" s="90"/>
      <c r="J17" s="188"/>
      <c r="K17" s="81">
        <v>0</v>
      </c>
      <c r="L17" s="81">
        <v>0</v>
      </c>
      <c r="M17" s="81">
        <v>93</v>
      </c>
      <c r="N17" s="91">
        <v>35</v>
      </c>
      <c r="O17" s="92">
        <v>2</v>
      </c>
      <c r="P17" s="93">
        <f>N17+O17</f>
        <v>37</v>
      </c>
      <c r="Q17" s="82">
        <f>IFERROR(P17/M17,"-")</f>
        <v>0.39784946236559</v>
      </c>
      <c r="R17" s="81">
        <v>1</v>
      </c>
      <c r="S17" s="81">
        <v>6</v>
      </c>
      <c r="T17" s="82">
        <f>IFERROR(S17/(O17+P17),"-")</f>
        <v>0.15384615384615</v>
      </c>
      <c r="U17" s="182"/>
      <c r="V17" s="84">
        <v>2</v>
      </c>
      <c r="W17" s="82">
        <f>IF(P17=0,"-",V17/P17)</f>
        <v>0.054054054054054</v>
      </c>
      <c r="X17" s="186">
        <v>36000</v>
      </c>
      <c r="Y17" s="187">
        <f>IFERROR(X17/P17,"-")</f>
        <v>972.97297297297</v>
      </c>
      <c r="Z17" s="187">
        <f>IFERROR(X17/V17,"-")</f>
        <v>18000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9</v>
      </c>
      <c r="AN17" s="101">
        <f>IF(P17=0,"",IF(AM17=0,"",(AM17/P17)))</f>
        <v>0.24324324324324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>
        <v>6</v>
      </c>
      <c r="AW17" s="107">
        <f>IF(P17=0,"",IF(AV17=0,"",(AV17/P17)))</f>
        <v>0.16216216216216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8</v>
      </c>
      <c r="BF17" s="113">
        <f>IF(P17=0,"",IF(BE17=0,"",(BE17/P17)))</f>
        <v>0.21621621621622</v>
      </c>
      <c r="BG17" s="112">
        <v>1</v>
      </c>
      <c r="BH17" s="114">
        <f>IFERROR(BG17/BE17,"-")</f>
        <v>0.125</v>
      </c>
      <c r="BI17" s="115">
        <v>9000</v>
      </c>
      <c r="BJ17" s="116">
        <f>IFERROR(BI17/BE17,"-")</f>
        <v>1125</v>
      </c>
      <c r="BK17" s="117"/>
      <c r="BL17" s="117"/>
      <c r="BM17" s="117">
        <v>1</v>
      </c>
      <c r="BN17" s="119">
        <v>10</v>
      </c>
      <c r="BO17" s="120">
        <f>IF(P17=0,"",IF(BN17=0,"",(BN17/P17)))</f>
        <v>0.27027027027027</v>
      </c>
      <c r="BP17" s="121">
        <v>1</v>
      </c>
      <c r="BQ17" s="122">
        <f>IFERROR(BP17/BN17,"-")</f>
        <v>0.1</v>
      </c>
      <c r="BR17" s="123">
        <v>27000</v>
      </c>
      <c r="BS17" s="124">
        <f>IFERROR(BR17/BN17,"-")</f>
        <v>2700</v>
      </c>
      <c r="BT17" s="125"/>
      <c r="BU17" s="125"/>
      <c r="BV17" s="125">
        <v>1</v>
      </c>
      <c r="BW17" s="126">
        <v>4</v>
      </c>
      <c r="BX17" s="127">
        <f>IF(P17=0,"",IF(BW17=0,"",(BW17/P17)))</f>
        <v>0.10810810810811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2</v>
      </c>
      <c r="CP17" s="141">
        <v>36000</v>
      </c>
      <c r="CQ17" s="141">
        <v>27000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30"/>
      <c r="B18" s="87"/>
      <c r="C18" s="88"/>
      <c r="D18" s="88"/>
      <c r="E18" s="88"/>
      <c r="F18" s="89"/>
      <c r="G18" s="90"/>
      <c r="H18" s="90"/>
      <c r="I18" s="90"/>
      <c r="J18" s="192"/>
      <c r="K18" s="34"/>
      <c r="L18" s="34"/>
      <c r="M18" s="31"/>
      <c r="N18" s="23"/>
      <c r="O18" s="23"/>
      <c r="P18" s="23"/>
      <c r="Q18" s="33"/>
      <c r="R18" s="32"/>
      <c r="S18" s="23"/>
      <c r="T18" s="32"/>
      <c r="U18" s="183"/>
      <c r="V18" s="25"/>
      <c r="W18" s="25"/>
      <c r="X18" s="189"/>
      <c r="Y18" s="189"/>
      <c r="Z18" s="189"/>
      <c r="AA18" s="189"/>
      <c r="AB18" s="33"/>
      <c r="AC18" s="59"/>
      <c r="AD18" s="63"/>
      <c r="AE18" s="64"/>
      <c r="AF18" s="63"/>
      <c r="AG18" s="67"/>
      <c r="AH18" s="68"/>
      <c r="AI18" s="69"/>
      <c r="AJ18" s="70"/>
      <c r="AK18" s="70"/>
      <c r="AL18" s="70"/>
      <c r="AM18" s="63"/>
      <c r="AN18" s="64"/>
      <c r="AO18" s="63"/>
      <c r="AP18" s="67"/>
      <c r="AQ18" s="68"/>
      <c r="AR18" s="69"/>
      <c r="AS18" s="70"/>
      <c r="AT18" s="70"/>
      <c r="AU18" s="70"/>
      <c r="AV18" s="63"/>
      <c r="AW18" s="64"/>
      <c r="AX18" s="63"/>
      <c r="AY18" s="67"/>
      <c r="AZ18" s="68"/>
      <c r="BA18" s="69"/>
      <c r="BB18" s="70"/>
      <c r="BC18" s="70"/>
      <c r="BD18" s="70"/>
      <c r="BE18" s="63"/>
      <c r="BF18" s="64"/>
      <c r="BG18" s="63"/>
      <c r="BH18" s="67"/>
      <c r="BI18" s="68"/>
      <c r="BJ18" s="69"/>
      <c r="BK18" s="70"/>
      <c r="BL18" s="70"/>
      <c r="BM18" s="70"/>
      <c r="BN18" s="65"/>
      <c r="BO18" s="66"/>
      <c r="BP18" s="63"/>
      <c r="BQ18" s="67"/>
      <c r="BR18" s="68"/>
      <c r="BS18" s="69"/>
      <c r="BT18" s="70"/>
      <c r="BU18" s="70"/>
      <c r="BV18" s="70"/>
      <c r="BW18" s="65"/>
      <c r="BX18" s="66"/>
      <c r="BY18" s="63"/>
      <c r="BZ18" s="67"/>
      <c r="CA18" s="68"/>
      <c r="CB18" s="69"/>
      <c r="CC18" s="70"/>
      <c r="CD18" s="70"/>
      <c r="CE18" s="70"/>
      <c r="CF18" s="65"/>
      <c r="CG18" s="66"/>
      <c r="CH18" s="63"/>
      <c r="CI18" s="67"/>
      <c r="CJ18" s="68"/>
      <c r="CK18" s="69"/>
      <c r="CL18" s="70"/>
      <c r="CM18" s="70"/>
      <c r="CN18" s="70"/>
      <c r="CO18" s="71"/>
      <c r="CP18" s="68"/>
      <c r="CQ18" s="68"/>
      <c r="CR18" s="68"/>
      <c r="CS18" s="72"/>
    </row>
    <row r="19" spans="1:98">
      <c r="A19" s="30"/>
      <c r="B19" s="37"/>
      <c r="C19" s="21"/>
      <c r="D19" s="21"/>
      <c r="E19" s="21"/>
      <c r="F19" s="22"/>
      <c r="G19" s="36"/>
      <c r="H19" s="36"/>
      <c r="I19" s="75"/>
      <c r="J19" s="193"/>
      <c r="K19" s="34"/>
      <c r="L19" s="34"/>
      <c r="M19" s="31"/>
      <c r="N19" s="23"/>
      <c r="O19" s="23"/>
      <c r="P19" s="23"/>
      <c r="Q19" s="33"/>
      <c r="R19" s="32"/>
      <c r="S19" s="23"/>
      <c r="T19" s="32"/>
      <c r="U19" s="183"/>
      <c r="V19" s="25"/>
      <c r="W19" s="25"/>
      <c r="X19" s="189"/>
      <c r="Y19" s="189"/>
      <c r="Z19" s="189"/>
      <c r="AA19" s="189"/>
      <c r="AB19" s="33"/>
      <c r="AC19" s="61"/>
      <c r="AD19" s="63"/>
      <c r="AE19" s="64"/>
      <c r="AF19" s="63"/>
      <c r="AG19" s="67"/>
      <c r="AH19" s="68"/>
      <c r="AI19" s="69"/>
      <c r="AJ19" s="70"/>
      <c r="AK19" s="70"/>
      <c r="AL19" s="70"/>
      <c r="AM19" s="63"/>
      <c r="AN19" s="64"/>
      <c r="AO19" s="63"/>
      <c r="AP19" s="67"/>
      <c r="AQ19" s="68"/>
      <c r="AR19" s="69"/>
      <c r="AS19" s="70"/>
      <c r="AT19" s="70"/>
      <c r="AU19" s="70"/>
      <c r="AV19" s="63"/>
      <c r="AW19" s="64"/>
      <c r="AX19" s="63"/>
      <c r="AY19" s="67"/>
      <c r="AZ19" s="68"/>
      <c r="BA19" s="69"/>
      <c r="BB19" s="70"/>
      <c r="BC19" s="70"/>
      <c r="BD19" s="70"/>
      <c r="BE19" s="63"/>
      <c r="BF19" s="64"/>
      <c r="BG19" s="63"/>
      <c r="BH19" s="67"/>
      <c r="BI19" s="68"/>
      <c r="BJ19" s="69"/>
      <c r="BK19" s="70"/>
      <c r="BL19" s="70"/>
      <c r="BM19" s="70"/>
      <c r="BN19" s="65"/>
      <c r="BO19" s="66"/>
      <c r="BP19" s="63"/>
      <c r="BQ19" s="67"/>
      <c r="BR19" s="68"/>
      <c r="BS19" s="69"/>
      <c r="BT19" s="70"/>
      <c r="BU19" s="70"/>
      <c r="BV19" s="70"/>
      <c r="BW19" s="65"/>
      <c r="BX19" s="66"/>
      <c r="BY19" s="63"/>
      <c r="BZ19" s="67"/>
      <c r="CA19" s="68"/>
      <c r="CB19" s="69"/>
      <c r="CC19" s="70"/>
      <c r="CD19" s="70"/>
      <c r="CE19" s="70"/>
      <c r="CF19" s="65"/>
      <c r="CG19" s="66"/>
      <c r="CH19" s="63"/>
      <c r="CI19" s="67"/>
      <c r="CJ19" s="68"/>
      <c r="CK19" s="69"/>
      <c r="CL19" s="70"/>
      <c r="CM19" s="70"/>
      <c r="CN19" s="70"/>
      <c r="CO19" s="71"/>
      <c r="CP19" s="68"/>
      <c r="CQ19" s="68"/>
      <c r="CR19" s="68"/>
      <c r="CS19" s="72"/>
    </row>
    <row r="20" spans="1:98">
      <c r="A20" s="19">
        <f>AB20</f>
        <v>0.36410256410256</v>
      </c>
      <c r="B20" s="39"/>
      <c r="C20" s="39"/>
      <c r="D20" s="39"/>
      <c r="E20" s="39"/>
      <c r="F20" s="39"/>
      <c r="G20" s="40" t="s">
        <v>173</v>
      </c>
      <c r="H20" s="40"/>
      <c r="I20" s="40"/>
      <c r="J20" s="190">
        <f>SUM(J6:J19)</f>
        <v>390000</v>
      </c>
      <c r="K20" s="41">
        <f>SUM(K6:K19)</f>
        <v>0</v>
      </c>
      <c r="L20" s="41">
        <f>SUM(L6:L19)</f>
        <v>0</v>
      </c>
      <c r="M20" s="41">
        <f>SUM(M6:M19)</f>
        <v>739</v>
      </c>
      <c r="N20" s="41">
        <f>SUM(N6:N19)</f>
        <v>213</v>
      </c>
      <c r="O20" s="41">
        <f>SUM(O6:O19)</f>
        <v>6</v>
      </c>
      <c r="P20" s="41">
        <f>SUM(P6:P19)</f>
        <v>219</v>
      </c>
      <c r="Q20" s="42">
        <f>IFERROR(P20/M20,"-")</f>
        <v>0.29634641407307</v>
      </c>
      <c r="R20" s="78">
        <f>SUM(R6:R19)</f>
        <v>4</v>
      </c>
      <c r="S20" s="78">
        <f>SUM(S6:S19)</f>
        <v>52</v>
      </c>
      <c r="T20" s="42">
        <f>IFERROR(R20/P20,"-")</f>
        <v>0.018264840182648</v>
      </c>
      <c r="U20" s="184">
        <f>IFERROR(J20/P20,"-")</f>
        <v>1780.8219178082</v>
      </c>
      <c r="V20" s="44">
        <f>SUM(V6:V19)</f>
        <v>7</v>
      </c>
      <c r="W20" s="42">
        <f>IFERROR(V20/P20,"-")</f>
        <v>0.031963470319635</v>
      </c>
      <c r="X20" s="190">
        <f>SUM(X6:X19)</f>
        <v>142000</v>
      </c>
      <c r="Y20" s="190">
        <f>IFERROR(X20/P20,"-")</f>
        <v>648.40182648402</v>
      </c>
      <c r="Z20" s="190">
        <f>IFERROR(X20/V20,"-")</f>
        <v>20285.714285714</v>
      </c>
      <c r="AA20" s="190">
        <f>X20-J20</f>
        <v>-248000</v>
      </c>
      <c r="AB20" s="47">
        <f>X20/J20</f>
        <v>0.36410256410256</v>
      </c>
      <c r="AC20" s="60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  <c r="BZ20" s="62"/>
      <c r="CA20" s="62"/>
      <c r="CB20" s="62"/>
      <c r="CC20" s="62"/>
      <c r="CD20" s="62"/>
      <c r="CE20" s="62"/>
      <c r="CF20" s="62"/>
      <c r="CG20" s="62"/>
      <c r="CH20" s="62"/>
      <c r="CI20" s="62"/>
      <c r="CJ20" s="62"/>
      <c r="CK20" s="62"/>
      <c r="CL20" s="62"/>
      <c r="CM20" s="62"/>
      <c r="CN20" s="62"/>
      <c r="CO20" s="62"/>
      <c r="CP20" s="62"/>
      <c r="CQ20" s="62"/>
      <c r="CR20" s="62"/>
      <c r="CS2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