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<sst xmlns="http://schemas.openxmlformats.org/spreadsheetml/2006/main" uniqueCount="193">
  <si>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</si>
  <si>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</si>
  <si>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</si>
  <si>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</si>
  <si>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</si>
  <si>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</si>
  <si>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</si>
  <si>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</si>
  <si>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</si>
  <si>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</si>
  <si>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</si>
  <si>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</si>
  <si>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</si>
  <si>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</si>
  <si>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</si>
  <si>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</si>
  <si>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</si>
  <si>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</si>
  <si>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</si>
  <si>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</si>
  <si>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</si>
  <si>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</si>
  <si>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</si>
  <si>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</si>
  <si>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</si>
  <si>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06月</t>
  </si>
  <si>
    <t>アイメール</t>
  </si>
  <si>
    <t>最終更新日</t>
  </si>
  <si>
    <t>09月30日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</si>
  <si>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</si>
  <si>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</si>
  <si>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</si>
  <si>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</si>
  <si>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</si>
  <si>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</si>
  <si>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</si>
  <si>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</si>
  <si>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</si>
  <si>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</si>
  <si>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</si>
  <si>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</si>
  <si>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</si>
  <si>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</si>
  <si>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</si>
  <si>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</si>
  <si>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</si>
  <si>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</si>
  <si>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</si>
  <si>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</si>
  <si>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</si>
  <si>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</si>
  <si>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</si>
  <si>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</si>
  <si>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</si>
  <si>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</si>
  <si>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</si>
  <si>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</si>
  <si>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</si>
  <si>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</si>
  <si>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</si>
  <si>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</si>
  <si>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smss1699</t>
  </si>
  <si>
    <t>いろいろ</t>
  </si>
  <si>
    <t>企画枠たかし漫画２赤</t>
  </si>
  <si>
    <t>空電</t>
  </si>
  <si>
    <t>実話カタログ企画</t>
  </si>
  <si>
    <t>企画枠</t>
  </si>
  <si>
    <t>6月（＆7月）</t>
  </si>
  <si>
    <t>smss1700</t>
  </si>
  <si>
    <t>企画枠しろいの漫画黄色</t>
  </si>
  <si>
    <t>人妻系媒体編集企画枠</t>
  </si>
  <si>
    <t>6月（＆5月）</t>
  </si>
  <si>
    <t>sms_a850</t>
  </si>
  <si>
    <t>コアマガジン</t>
  </si>
  <si>
    <t>2Pスポーツ新聞_v01_アイ(森下さん)</t>
  </si>
  <si>
    <t>i34</t>
  </si>
  <si>
    <t>実話BUNKA超タブー</t>
  </si>
  <si>
    <t>4C2P</t>
  </si>
  <si>
    <t>6月01日(土)</t>
  </si>
  <si>
    <t>smss1713</t>
  </si>
  <si>
    <t>sms_a851</t>
  </si>
  <si>
    <t>大洋図書</t>
  </si>
  <si>
    <t>2P中心でか文字</t>
  </si>
  <si>
    <t>金のEX　NEO</t>
  </si>
  <si>
    <t>6月10日(月)</t>
  </si>
  <si>
    <t>smss1714</t>
  </si>
  <si>
    <t>sms_a852</t>
  </si>
  <si>
    <t>5P風俗(森下さん)</t>
  </si>
  <si>
    <t>実話ナックルズ　ウルトラ</t>
  </si>
  <si>
    <t>1C5P</t>
  </si>
  <si>
    <t>6月13日(木)</t>
  </si>
  <si>
    <t>smss1715</t>
  </si>
  <si>
    <t>sms_a856</t>
  </si>
  <si>
    <t>メディアソフト</t>
  </si>
  <si>
    <t>女子アナ放送事故＆ハプニング まとめ速報</t>
  </si>
  <si>
    <t>6月20日(木)</t>
  </si>
  <si>
    <t>smss1719</t>
  </si>
  <si>
    <t>sms_a857</t>
  </si>
  <si>
    <t>ナックルズ極ベスト</t>
  </si>
  <si>
    <t>6月21日(金)</t>
  </si>
  <si>
    <t>smss1720</t>
  </si>
  <si>
    <t>sms_a858</t>
  </si>
  <si>
    <t>臨時増刊ラヴァーズ</t>
  </si>
  <si>
    <t>6月24日(月)</t>
  </si>
  <si>
    <t>smss1721</t>
  </si>
  <si>
    <t>sms_a859</t>
  </si>
  <si>
    <t>大都社</t>
  </si>
  <si>
    <t>漫画ボン</t>
  </si>
  <si>
    <t>6月25日(火)</t>
  </si>
  <si>
    <t>smss1722</t>
  </si>
  <si>
    <t>sms_a860</t>
  </si>
  <si>
    <t>日本ジャーナル出版</t>
  </si>
  <si>
    <t>週刊実話増刊「実話ザ・タブー」</t>
  </si>
  <si>
    <t>6月26日(水)</t>
  </si>
  <si>
    <t>smss1723</t>
  </si>
  <si>
    <t>sms_a861</t>
  </si>
  <si>
    <t>ダイアプレス</t>
  </si>
  <si>
    <t>1Pスポーツ新聞版アイ</t>
  </si>
  <si>
    <t>EXよるピカ</t>
  </si>
  <si>
    <t>表2　4C1P</t>
  </si>
  <si>
    <t>smss1724</t>
  </si>
  <si>
    <t>sms_a864</t>
  </si>
  <si>
    <t>劇画ラヴァーズ</t>
  </si>
  <si>
    <t>6月27日(木)</t>
  </si>
  <si>
    <t>smss1728</t>
  </si>
  <si>
    <t>sms_a862</t>
  </si>
  <si>
    <t>海王社</t>
  </si>
  <si>
    <t>2P_素敵なヤリ活(アイ)</t>
  </si>
  <si>
    <t>絶世World Class!!</t>
  </si>
  <si>
    <t>6月30日(日)</t>
  </si>
  <si>
    <t>smss1725</t>
  </si>
  <si>
    <t>雑誌 TOTAL</t>
  </si>
  <si>
    <t>●DVD 広告</t>
  </si>
  <si>
    <t>sms_a839</t>
  </si>
  <si>
    <t>インフォメディア</t>
  </si>
  <si>
    <t>DVD漫画まさお</t>
  </si>
  <si>
    <t>mv20i</t>
  </si>
  <si>
    <t>団地妻 連続不倫ナマ挿入!</t>
  </si>
  <si>
    <t>DVD対向4C1P</t>
  </si>
  <si>
    <t>6月06日(木)</t>
  </si>
  <si>
    <t>smss1702</t>
  </si>
  <si>
    <t>sms_a840</t>
  </si>
  <si>
    <t>DVD4コマ</t>
  </si>
  <si>
    <t>汁濁美女</t>
  </si>
  <si>
    <t>DVD袋表4C</t>
  </si>
  <si>
    <t>6月08日(土)</t>
  </si>
  <si>
    <t>smss1703</t>
  </si>
  <si>
    <t>sms_a853</t>
  </si>
  <si>
    <t>一水社</t>
  </si>
  <si>
    <t>中出ししろうと極上妻絶頂痴態新作裏DVD270分!</t>
  </si>
  <si>
    <t>smss1716</t>
  </si>
  <si>
    <t>sms_a841</t>
  </si>
  <si>
    <t>触られ弄られ濡らされて…超エロい敏感プレイ</t>
  </si>
  <si>
    <t>smss1704</t>
  </si>
  <si>
    <t>sms_a854</t>
  </si>
  <si>
    <t>美人妻最新地下DVD27時間 本気汁噴射</t>
  </si>
  <si>
    <t>DVD貼付け面4C1/2P</t>
  </si>
  <si>
    <t>6月14日(金)</t>
  </si>
  <si>
    <t>smss1717</t>
  </si>
  <si>
    <t>sms_a842</t>
  </si>
  <si>
    <t>本気でイク地下DVDベストHコレクション</t>
  </si>
  <si>
    <t>6月17日(月)</t>
  </si>
  <si>
    <t>smss1705</t>
  </si>
  <si>
    <t>sms_a843</t>
  </si>
  <si>
    <t>三和出版</t>
  </si>
  <si>
    <t>究極美女プレステージ</t>
  </si>
  <si>
    <t>6月18日(火)</t>
  </si>
  <si>
    <t>smss1706</t>
  </si>
  <si>
    <t>sms_a844</t>
  </si>
  <si>
    <t>極上素人DX</t>
  </si>
  <si>
    <t>6月19日(水)</t>
  </si>
  <si>
    <t>smss1707</t>
  </si>
  <si>
    <t>sms_a845</t>
  </si>
  <si>
    <t>昼から交わる団地妻</t>
  </si>
  <si>
    <t>DVD袋裏4C+DVDコンテンツ枠</t>
  </si>
  <si>
    <t>smss1708</t>
  </si>
  <si>
    <t>sms_a846</t>
  </si>
  <si>
    <t>S級素人</t>
  </si>
  <si>
    <t>smss1709</t>
  </si>
  <si>
    <t>sms_a855</t>
  </si>
  <si>
    <t>しろうと美人妻地下DVD270分バイオレットDX</t>
  </si>
  <si>
    <t>smss1718</t>
  </si>
  <si>
    <t>sms_a847</t>
  </si>
  <si>
    <t>若生出版</t>
  </si>
  <si>
    <t>ゲッチュ</t>
  </si>
  <si>
    <t>smss1710</t>
  </si>
  <si>
    <t>sms_a848</t>
  </si>
  <si>
    <t>MGS BEST</t>
  </si>
  <si>
    <t>smss1711</t>
  </si>
  <si>
    <t>sms_a849</t>
  </si>
  <si>
    <t>発展途上!ツルツルうぶ娘</t>
  </si>
  <si>
    <t>smss1712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</si>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</sst>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24</v>
      </c>
      <c r="D6" s="195">
        <v>943000</v>
      </c>
      <c r="E6" s="81">
        <v>0</v>
      </c>
      <c r="F6" s="81">
        <v>0</v>
      </c>
      <c r="G6" s="81">
        <v>756</v>
      </c>
      <c r="H6" s="91">
        <v>199</v>
      </c>
      <c r="I6" s="92">
        <v>4</v>
      </c>
      <c r="J6" s="145">
        <f>H6+I6</f>
        <v>203</v>
      </c>
      <c r="K6" s="82">
        <f>IFERROR(J6/G6,"-")</f>
        <v>0.26851851851852</v>
      </c>
      <c r="L6" s="81">
        <v>20</v>
      </c>
      <c r="M6" s="81">
        <v>41</v>
      </c>
      <c r="N6" s="82">
        <f>IFERROR(L6/J6,"-")</f>
        <v>0.098522167487685</v>
      </c>
      <c r="O6" s="83">
        <f>IFERROR(D6/J6,"-")</f>
        <v>4645.3201970443</v>
      </c>
      <c r="P6" s="84">
        <v>37</v>
      </c>
      <c r="Q6" s="82">
        <f>IFERROR(P6/J6,"-")</f>
        <v>0.18226600985222</v>
      </c>
      <c r="R6" s="200">
        <v>2923000</v>
      </c>
      <c r="S6" s="201">
        <f>IFERROR(R6/J6,"-")</f>
        <v>14399.014778325</v>
      </c>
      <c r="T6" s="201">
        <f>IFERROR(R6/P6,"-")</f>
        <v>79000</v>
      </c>
      <c r="U6" s="195">
        <f>IFERROR(R6-D6,"-")</f>
        <v>1980000</v>
      </c>
      <c r="V6" s="85">
        <f>R6/D6</f>
        <v>3.0996818663839</v>
      </c>
      <c r="W6" s="79"/>
      <c r="X6" s="144"/>
    </row>
    <row r="7" spans="1:24">
      <c r="A7" s="80"/>
      <c r="B7" s="86" t="s">
        <v>24</v>
      </c>
      <c r="C7" s="86">
        <v>28</v>
      </c>
      <c r="D7" s="195">
        <v>1290000</v>
      </c>
      <c r="E7" s="81">
        <v>0</v>
      </c>
      <c r="F7" s="81">
        <v>0</v>
      </c>
      <c r="G7" s="81">
        <v>3411</v>
      </c>
      <c r="H7" s="91">
        <v>1083</v>
      </c>
      <c r="I7" s="92">
        <v>12</v>
      </c>
      <c r="J7" s="145">
        <f>H7+I7</f>
        <v>1095</v>
      </c>
      <c r="K7" s="82">
        <f>IFERROR(J7/G7,"-")</f>
        <v>0.32102022867194</v>
      </c>
      <c r="L7" s="81">
        <v>36</v>
      </c>
      <c r="M7" s="81">
        <v>241</v>
      </c>
      <c r="N7" s="82">
        <f>IFERROR(L7/J7,"-")</f>
        <v>0.032876712328767</v>
      </c>
      <c r="O7" s="83">
        <f>IFERROR(D7/J7,"-")</f>
        <v>1178.0821917808</v>
      </c>
      <c r="P7" s="84">
        <v>60</v>
      </c>
      <c r="Q7" s="82">
        <f>IFERROR(P7/J7,"-")</f>
        <v>0.054794520547945</v>
      </c>
      <c r="R7" s="200">
        <v>8847000</v>
      </c>
      <c r="S7" s="201">
        <f>IFERROR(R7/J7,"-")</f>
        <v>8079.4520547945</v>
      </c>
      <c r="T7" s="201">
        <f>IFERROR(R7/P7,"-")</f>
        <v>147450</v>
      </c>
      <c r="U7" s="195">
        <f>IFERROR(R7-D7,"-")</f>
        <v>7557000</v>
      </c>
      <c r="V7" s="85">
        <f>R7/D7</f>
        <v>6.8581395348837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2233000</v>
      </c>
      <c r="E10" s="41">
        <f>SUM(E6:E8)</f>
        <v>0</v>
      </c>
      <c r="F10" s="41">
        <f>SUM(F6:F8)</f>
        <v>0</v>
      </c>
      <c r="G10" s="41">
        <f>SUM(G6:G8)</f>
        <v>4167</v>
      </c>
      <c r="H10" s="41">
        <f>SUM(H6:H8)</f>
        <v>1282</v>
      </c>
      <c r="I10" s="41">
        <f>SUM(I6:I8)</f>
        <v>16</v>
      </c>
      <c r="J10" s="41">
        <f>SUM(J6:J8)</f>
        <v>1298</v>
      </c>
      <c r="K10" s="42">
        <f>IFERROR(J10/G10,"-")</f>
        <v>0.31149508039357</v>
      </c>
      <c r="L10" s="78">
        <f>SUM(L6:L8)</f>
        <v>56</v>
      </c>
      <c r="M10" s="78">
        <f>SUM(M6:M8)</f>
        <v>282</v>
      </c>
      <c r="N10" s="42">
        <f>IFERROR(L10/J10,"-")</f>
        <v>0.043143297380586</v>
      </c>
      <c r="O10" s="43">
        <f>IFERROR(D10/J10,"-")</f>
        <v>1720.3389830508</v>
      </c>
      <c r="P10" s="44">
        <f>SUM(P6:P8)</f>
        <v>97</v>
      </c>
      <c r="Q10" s="42">
        <f>IFERROR(P10/J10,"-")</f>
        <v>0.074730354391371</v>
      </c>
      <c r="R10" s="45">
        <f>SUM(R6:R8)</f>
        <v>11770000</v>
      </c>
      <c r="S10" s="45">
        <f>IFERROR(R10/J10,"-")</f>
        <v>9067.7966101695</v>
      </c>
      <c r="T10" s="45">
        <f>IFERROR(R10/P10,"-")</f>
        <v>121340.20618557</v>
      </c>
      <c r="U10" s="46">
        <f>SUM(U6:U8)</f>
        <v>9537000</v>
      </c>
      <c r="V10" s="47">
        <f>IFERROR(R10/D10,"-")</f>
        <v>5.2709359605911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1.1285714285714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70000</v>
      </c>
      <c r="K6" s="81">
        <v>0</v>
      </c>
      <c r="L6" s="81">
        <v>0</v>
      </c>
      <c r="M6" s="81">
        <v>59</v>
      </c>
      <c r="N6" s="91">
        <v>17</v>
      </c>
      <c r="O6" s="92">
        <v>0</v>
      </c>
      <c r="P6" s="93">
        <f>N6+O6</f>
        <v>17</v>
      </c>
      <c r="Q6" s="82">
        <f>IFERROR(P6/M6,"-")</f>
        <v>0.28813559322034</v>
      </c>
      <c r="R6" s="81">
        <v>1</v>
      </c>
      <c r="S6" s="81">
        <v>3</v>
      </c>
      <c r="T6" s="82">
        <f>IFERROR(S6/(O6+P6),"-")</f>
        <v>0.17647058823529</v>
      </c>
      <c r="U6" s="182">
        <f>IFERROR(J6/SUM(P6:P6),"-")</f>
        <v>4117.6470588235</v>
      </c>
      <c r="V6" s="84">
        <v>3</v>
      </c>
      <c r="W6" s="82">
        <f>IF(P6=0,"-",V6/P6)</f>
        <v>0.17647058823529</v>
      </c>
      <c r="X6" s="186">
        <v>79000</v>
      </c>
      <c r="Y6" s="187">
        <f>IFERROR(X6/P6,"-")</f>
        <v>4647.0588235294</v>
      </c>
      <c r="Z6" s="187">
        <f>IFERROR(X6/V6,"-")</f>
        <v>26333.333333333</v>
      </c>
      <c r="AA6" s="188">
        <f>SUM(X6:X6)-SUM(J6:J6)</f>
        <v>9000</v>
      </c>
      <c r="AB6" s="85">
        <f>SUM(X6:X6)/SUM(J6:J6)</f>
        <v>1.1285714285714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0.11764705882353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4</v>
      </c>
      <c r="AW6" s="107">
        <f>IF(P6=0,"",IF(AV6=0,"",(AV6/P6)))</f>
        <v>0.23529411764706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5</v>
      </c>
      <c r="BF6" s="113">
        <f>IF(P6=0,"",IF(BE6=0,"",(BE6/P6)))</f>
        <v>0.29411764705882</v>
      </c>
      <c r="BG6" s="112">
        <v>1</v>
      </c>
      <c r="BH6" s="114">
        <f>IFERROR(BG6/BE6,"-")</f>
        <v>0.2</v>
      </c>
      <c r="BI6" s="115">
        <v>3000</v>
      </c>
      <c r="BJ6" s="116">
        <f>IFERROR(BI6/BE6,"-")</f>
        <v>600</v>
      </c>
      <c r="BK6" s="117">
        <v>1</v>
      </c>
      <c r="BL6" s="117"/>
      <c r="BM6" s="117"/>
      <c r="BN6" s="119">
        <v>5</v>
      </c>
      <c r="BO6" s="120">
        <f>IF(P6=0,"",IF(BN6=0,"",(BN6/P6)))</f>
        <v>0.29411764705882</v>
      </c>
      <c r="BP6" s="121">
        <v>2</v>
      </c>
      <c r="BQ6" s="122">
        <f>IFERROR(BP6/BN6,"-")</f>
        <v>0.4</v>
      </c>
      <c r="BR6" s="123">
        <v>76000</v>
      </c>
      <c r="BS6" s="124">
        <f>IFERROR(BR6/BN6,"-")</f>
        <v>15200</v>
      </c>
      <c r="BT6" s="125"/>
      <c r="BU6" s="125"/>
      <c r="BV6" s="125">
        <v>2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>
        <v>1</v>
      </c>
      <c r="CG6" s="134">
        <f>IF(P6=0,"",IF(CF6=0,"",(CF6/P6)))</f>
        <v>0.058823529411765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3</v>
      </c>
      <c r="CP6" s="141">
        <v>79000</v>
      </c>
      <c r="CQ6" s="141">
        <v>61000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>
        <f>AB7</f>
        <v>9.3088235294118</v>
      </c>
      <c r="B7" s="203" t="s">
        <v>68</v>
      </c>
      <c r="C7" s="203" t="s">
        <v>62</v>
      </c>
      <c r="D7" s="203" t="s">
        <v>69</v>
      </c>
      <c r="E7" s="203"/>
      <c r="F7" s="203" t="s">
        <v>64</v>
      </c>
      <c r="G7" s="203" t="s">
        <v>70</v>
      </c>
      <c r="H7" s="90" t="s">
        <v>66</v>
      </c>
      <c r="I7" s="90" t="s">
        <v>71</v>
      </c>
      <c r="J7" s="188">
        <v>68000</v>
      </c>
      <c r="K7" s="81">
        <v>0</v>
      </c>
      <c r="L7" s="81">
        <v>0</v>
      </c>
      <c r="M7" s="81">
        <v>70</v>
      </c>
      <c r="N7" s="91">
        <v>41</v>
      </c>
      <c r="O7" s="92">
        <v>0</v>
      </c>
      <c r="P7" s="93">
        <f>N7+O7</f>
        <v>41</v>
      </c>
      <c r="Q7" s="82">
        <f>IFERROR(P7/M7,"-")</f>
        <v>0.58571428571429</v>
      </c>
      <c r="R7" s="81">
        <v>5</v>
      </c>
      <c r="S7" s="81">
        <v>4</v>
      </c>
      <c r="T7" s="82">
        <f>IFERROR(S7/(O7+P7),"-")</f>
        <v>0.097560975609756</v>
      </c>
      <c r="U7" s="182">
        <f>IFERROR(J7/SUM(P7:P7),"-")</f>
        <v>1658.5365853659</v>
      </c>
      <c r="V7" s="84">
        <v>9</v>
      </c>
      <c r="W7" s="82">
        <f>IF(P7=0,"-",V7/P7)</f>
        <v>0.21951219512195</v>
      </c>
      <c r="X7" s="186">
        <v>633000</v>
      </c>
      <c r="Y7" s="187">
        <f>IFERROR(X7/P7,"-")</f>
        <v>15439.024390244</v>
      </c>
      <c r="Z7" s="187">
        <f>IFERROR(X7/V7,"-")</f>
        <v>70333.333333333</v>
      </c>
      <c r="AA7" s="188">
        <f>SUM(X7:X7)-SUM(J7:J7)</f>
        <v>565000</v>
      </c>
      <c r="AB7" s="85">
        <f>SUM(X7:X7)/SUM(J7:J7)</f>
        <v>9.3088235294118</v>
      </c>
      <c r="AC7" s="79"/>
      <c r="AD7" s="94">
        <v>3</v>
      </c>
      <c r="AE7" s="95">
        <f>IF(P7=0,"",IF(AD7=0,"",(AD7/P7)))</f>
        <v>0.073170731707317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6</v>
      </c>
      <c r="AN7" s="101">
        <f>IF(P7=0,"",IF(AM7=0,"",(AM7/P7)))</f>
        <v>0.14634146341463</v>
      </c>
      <c r="AO7" s="100">
        <v>1</v>
      </c>
      <c r="AP7" s="102">
        <f>IFERROR(AP7/AM7,"-")</f>
        <v>0</v>
      </c>
      <c r="AQ7" s="103">
        <v>8000</v>
      </c>
      <c r="AR7" s="104">
        <f>IFERROR(AQ7/AM7,"-")</f>
        <v>1333.3333333333</v>
      </c>
      <c r="AS7" s="105"/>
      <c r="AT7" s="105">
        <v>1</v>
      </c>
      <c r="AU7" s="105"/>
      <c r="AV7" s="106">
        <v>3</v>
      </c>
      <c r="AW7" s="107">
        <f>IF(P7=0,"",IF(AV7=0,"",(AV7/P7)))</f>
        <v>0.073170731707317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16</v>
      </c>
      <c r="BF7" s="113">
        <f>IF(P7=0,"",IF(BE7=0,"",(BE7/P7)))</f>
        <v>0.39024390243902</v>
      </c>
      <c r="BG7" s="112">
        <v>3</v>
      </c>
      <c r="BH7" s="114">
        <f>IFERROR(BG7/BE7,"-")</f>
        <v>0.1875</v>
      </c>
      <c r="BI7" s="115">
        <v>62000</v>
      </c>
      <c r="BJ7" s="116">
        <f>IFERROR(BI7/BE7,"-")</f>
        <v>3875</v>
      </c>
      <c r="BK7" s="117">
        <v>2</v>
      </c>
      <c r="BL7" s="117"/>
      <c r="BM7" s="117">
        <v>1</v>
      </c>
      <c r="BN7" s="119">
        <v>8</v>
      </c>
      <c r="BO7" s="120">
        <f>IF(P7=0,"",IF(BN7=0,"",(BN7/P7)))</f>
        <v>0.19512195121951</v>
      </c>
      <c r="BP7" s="121">
        <v>3</v>
      </c>
      <c r="BQ7" s="122">
        <f>IFERROR(BP7/BN7,"-")</f>
        <v>0.375</v>
      </c>
      <c r="BR7" s="123">
        <v>547000</v>
      </c>
      <c r="BS7" s="124">
        <f>IFERROR(BR7/BN7,"-")</f>
        <v>68375</v>
      </c>
      <c r="BT7" s="125">
        <v>1</v>
      </c>
      <c r="BU7" s="125"/>
      <c r="BV7" s="125">
        <v>2</v>
      </c>
      <c r="BW7" s="126">
        <v>4</v>
      </c>
      <c r="BX7" s="127">
        <f>IF(P7=0,"",IF(BW7=0,"",(BW7/P7)))</f>
        <v>0.097560975609756</v>
      </c>
      <c r="BY7" s="128">
        <v>1</v>
      </c>
      <c r="BZ7" s="129">
        <f>IFERROR(BY7/BW7,"-")</f>
        <v>0.25</v>
      </c>
      <c r="CA7" s="130">
        <v>6000</v>
      </c>
      <c r="CB7" s="131">
        <f>IFERROR(CA7/BW7,"-")</f>
        <v>1500</v>
      </c>
      <c r="CC7" s="132"/>
      <c r="CD7" s="132">
        <v>1</v>
      </c>
      <c r="CE7" s="132"/>
      <c r="CF7" s="133">
        <v>1</v>
      </c>
      <c r="CG7" s="134">
        <f>IF(P7=0,"",IF(CF7=0,"",(CF7/P7)))</f>
        <v>0.024390243902439</v>
      </c>
      <c r="CH7" s="135">
        <v>1</v>
      </c>
      <c r="CI7" s="136">
        <f>IFERROR(CH7/CF7,"-")</f>
        <v>1</v>
      </c>
      <c r="CJ7" s="137">
        <v>10000</v>
      </c>
      <c r="CK7" s="138">
        <f>IFERROR(CJ7/CF7,"-")</f>
        <v>10000</v>
      </c>
      <c r="CL7" s="139"/>
      <c r="CM7" s="139"/>
      <c r="CN7" s="139">
        <v>1</v>
      </c>
      <c r="CO7" s="140">
        <v>9</v>
      </c>
      <c r="CP7" s="141">
        <v>633000</v>
      </c>
      <c r="CQ7" s="141">
        <v>497000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18.4</v>
      </c>
      <c r="B8" s="203" t="s">
        <v>72</v>
      </c>
      <c r="C8" s="203" t="s">
        <v>73</v>
      </c>
      <c r="D8" s="203" t="s">
        <v>74</v>
      </c>
      <c r="E8" s="203"/>
      <c r="F8" s="203" t="s">
        <v>75</v>
      </c>
      <c r="G8" s="203" t="s">
        <v>76</v>
      </c>
      <c r="H8" s="90" t="s">
        <v>77</v>
      </c>
      <c r="I8" s="204" t="s">
        <v>78</v>
      </c>
      <c r="J8" s="188">
        <v>55000</v>
      </c>
      <c r="K8" s="81">
        <v>0</v>
      </c>
      <c r="L8" s="81">
        <v>0</v>
      </c>
      <c r="M8" s="81">
        <v>25</v>
      </c>
      <c r="N8" s="91">
        <v>2</v>
      </c>
      <c r="O8" s="92">
        <v>0</v>
      </c>
      <c r="P8" s="93">
        <f>N8+O8</f>
        <v>2</v>
      </c>
      <c r="Q8" s="82">
        <f>IFERROR(P8/M8,"-")</f>
        <v>0.08</v>
      </c>
      <c r="R8" s="81">
        <v>0</v>
      </c>
      <c r="S8" s="81">
        <v>1</v>
      </c>
      <c r="T8" s="82">
        <f>IFERROR(S8/(O8+P8),"-")</f>
        <v>0.5</v>
      </c>
      <c r="U8" s="182">
        <f>IFERROR(J8/SUM(P8:P9),"-")</f>
        <v>7857.1428571429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957000</v>
      </c>
      <c r="AB8" s="85">
        <f>SUM(X8:X9)/SUM(J8:J9)</f>
        <v>18.4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1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79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0</v>
      </c>
      <c r="L9" s="81">
        <v>0</v>
      </c>
      <c r="M9" s="81">
        <v>21</v>
      </c>
      <c r="N9" s="91">
        <v>5</v>
      </c>
      <c r="O9" s="92">
        <v>0</v>
      </c>
      <c r="P9" s="93">
        <f>N9+O9</f>
        <v>5</v>
      </c>
      <c r="Q9" s="82">
        <f>IFERROR(P9/M9,"-")</f>
        <v>0.23809523809524</v>
      </c>
      <c r="R9" s="81">
        <v>1</v>
      </c>
      <c r="S9" s="81">
        <v>1</v>
      </c>
      <c r="T9" s="82">
        <f>IFERROR(S9/(O9+P9),"-")</f>
        <v>0.2</v>
      </c>
      <c r="U9" s="182"/>
      <c r="V9" s="84">
        <v>3</v>
      </c>
      <c r="W9" s="82">
        <f>IF(P9=0,"-",V9/P9)</f>
        <v>0.6</v>
      </c>
      <c r="X9" s="186">
        <v>1012000</v>
      </c>
      <c r="Y9" s="187">
        <f>IFERROR(X9/P9,"-")</f>
        <v>202400</v>
      </c>
      <c r="Z9" s="187">
        <f>IFERROR(X9/V9,"-")</f>
        <v>337333.33333333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0.2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</v>
      </c>
      <c r="BF9" s="113">
        <f>IF(P9=0,"",IF(BE9=0,"",(BE9/P9)))</f>
        <v>0.2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0.6</v>
      </c>
      <c r="BP9" s="121">
        <v>3</v>
      </c>
      <c r="BQ9" s="122">
        <f>IFERROR(BP9/BN9,"-")</f>
        <v>1</v>
      </c>
      <c r="BR9" s="123">
        <v>1022000</v>
      </c>
      <c r="BS9" s="124">
        <f>IFERROR(BR9/BN9,"-")</f>
        <v>340666.66666667</v>
      </c>
      <c r="BT9" s="125"/>
      <c r="BU9" s="125"/>
      <c r="BV9" s="125">
        <v>3</v>
      </c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3</v>
      </c>
      <c r="CP9" s="141">
        <v>1012000</v>
      </c>
      <c r="CQ9" s="141">
        <v>957000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0</v>
      </c>
      <c r="B10" s="203" t="s">
        <v>80</v>
      </c>
      <c r="C10" s="203" t="s">
        <v>81</v>
      </c>
      <c r="D10" s="203" t="s">
        <v>82</v>
      </c>
      <c r="E10" s="203"/>
      <c r="F10" s="203" t="s">
        <v>75</v>
      </c>
      <c r="G10" s="203" t="s">
        <v>83</v>
      </c>
      <c r="H10" s="90" t="s">
        <v>77</v>
      </c>
      <c r="I10" s="90" t="s">
        <v>84</v>
      </c>
      <c r="J10" s="188">
        <v>85000</v>
      </c>
      <c r="K10" s="81">
        <v>0</v>
      </c>
      <c r="L10" s="81">
        <v>0</v>
      </c>
      <c r="M10" s="81">
        <v>12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>
        <f>IFERROR(J10/SUM(P10:P11),"-")</f>
        <v>8500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SUM(X10:X11)-SUM(J10:J11)</f>
        <v>-85000</v>
      </c>
      <c r="AB10" s="85">
        <f>SUM(X10:X11)/SUM(J10:J11)</f>
        <v>0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85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0</v>
      </c>
      <c r="L11" s="81">
        <v>0</v>
      </c>
      <c r="M11" s="81">
        <v>19</v>
      </c>
      <c r="N11" s="91">
        <v>10</v>
      </c>
      <c r="O11" s="92">
        <v>0</v>
      </c>
      <c r="P11" s="93">
        <f>N11+O11</f>
        <v>10</v>
      </c>
      <c r="Q11" s="82">
        <f>IFERROR(P11/M11,"-")</f>
        <v>0.52631578947368</v>
      </c>
      <c r="R11" s="81">
        <v>0</v>
      </c>
      <c r="S11" s="81">
        <v>5</v>
      </c>
      <c r="T11" s="82">
        <f>IFERROR(S11/(O11+P11),"-")</f>
        <v>0.5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2</v>
      </c>
      <c r="AW11" s="107">
        <f>IF(P11=0,"",IF(AV11=0,"",(AV11/P11)))</f>
        <v>0.2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2</v>
      </c>
      <c r="BF11" s="113">
        <f>IF(P11=0,"",IF(BE11=0,"",(BE11/P11)))</f>
        <v>0.2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2</v>
      </c>
      <c r="BO11" s="120">
        <f>IF(P11=0,"",IF(BN11=0,"",(BN11/P11)))</f>
        <v>0.2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2</v>
      </c>
      <c r="BX11" s="127">
        <f>IF(P11=0,"",IF(BW11=0,"",(BW11/P11)))</f>
        <v>0.2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0.1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7.2933333333333</v>
      </c>
      <c r="B12" s="203" t="s">
        <v>86</v>
      </c>
      <c r="C12" s="203" t="s">
        <v>81</v>
      </c>
      <c r="D12" s="203" t="s">
        <v>87</v>
      </c>
      <c r="E12" s="203"/>
      <c r="F12" s="203" t="s">
        <v>75</v>
      </c>
      <c r="G12" s="203" t="s">
        <v>88</v>
      </c>
      <c r="H12" s="90" t="s">
        <v>89</v>
      </c>
      <c r="I12" s="90" t="s">
        <v>90</v>
      </c>
      <c r="J12" s="188">
        <v>75000</v>
      </c>
      <c r="K12" s="81">
        <v>0</v>
      </c>
      <c r="L12" s="81">
        <v>0</v>
      </c>
      <c r="M12" s="81">
        <v>73</v>
      </c>
      <c r="N12" s="91">
        <v>9</v>
      </c>
      <c r="O12" s="92">
        <v>0</v>
      </c>
      <c r="P12" s="93">
        <f>N12+O12</f>
        <v>9</v>
      </c>
      <c r="Q12" s="82">
        <f>IFERROR(P12/M12,"-")</f>
        <v>0.12328767123288</v>
      </c>
      <c r="R12" s="81">
        <v>3</v>
      </c>
      <c r="S12" s="81">
        <v>1</v>
      </c>
      <c r="T12" s="82">
        <f>IFERROR(S12/(O12+P12),"-")</f>
        <v>0.11111111111111</v>
      </c>
      <c r="U12" s="182">
        <f>IFERROR(J12/SUM(P12:P13),"-")</f>
        <v>3000</v>
      </c>
      <c r="V12" s="84">
        <v>2</v>
      </c>
      <c r="W12" s="82">
        <f>IF(P12=0,"-",V12/P12)</f>
        <v>0.22222222222222</v>
      </c>
      <c r="X12" s="186">
        <v>320000</v>
      </c>
      <c r="Y12" s="187">
        <f>IFERROR(X12/P12,"-")</f>
        <v>35555.555555556</v>
      </c>
      <c r="Z12" s="187">
        <f>IFERROR(X12/V12,"-")</f>
        <v>160000</v>
      </c>
      <c r="AA12" s="188">
        <f>SUM(X12:X13)-SUM(J12:J13)</f>
        <v>472000</v>
      </c>
      <c r="AB12" s="85">
        <f>SUM(X12:X13)/SUM(J12:J13)</f>
        <v>7.2933333333333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0.11111111111111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</v>
      </c>
      <c r="AW12" s="107">
        <f>IF(P12=0,"",IF(AV12=0,"",(AV12/P12)))</f>
        <v>0.11111111111111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2</v>
      </c>
      <c r="BF12" s="113">
        <f>IF(P12=0,"",IF(BE12=0,"",(BE12/P12)))</f>
        <v>0.22222222222222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5</v>
      </c>
      <c r="BO12" s="120">
        <f>IF(P12=0,"",IF(BN12=0,"",(BN12/P12)))</f>
        <v>0.55555555555556</v>
      </c>
      <c r="BP12" s="121">
        <v>2</v>
      </c>
      <c r="BQ12" s="122">
        <f>IFERROR(BP12/BN12,"-")</f>
        <v>0.4</v>
      </c>
      <c r="BR12" s="123">
        <v>330000</v>
      </c>
      <c r="BS12" s="124">
        <f>IFERROR(BR12/BN12,"-")</f>
        <v>66000</v>
      </c>
      <c r="BT12" s="125"/>
      <c r="BU12" s="125">
        <v>1</v>
      </c>
      <c r="BV12" s="125">
        <v>1</v>
      </c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320000</v>
      </c>
      <c r="CQ12" s="141">
        <v>320000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91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0</v>
      </c>
      <c r="L13" s="81">
        <v>0</v>
      </c>
      <c r="M13" s="81">
        <v>30</v>
      </c>
      <c r="N13" s="91">
        <v>16</v>
      </c>
      <c r="O13" s="92">
        <v>0</v>
      </c>
      <c r="P13" s="93">
        <f>N13+O13</f>
        <v>16</v>
      </c>
      <c r="Q13" s="82">
        <f>IFERROR(P13/M13,"-")</f>
        <v>0.53333333333333</v>
      </c>
      <c r="R13" s="81">
        <v>4</v>
      </c>
      <c r="S13" s="81">
        <v>1</v>
      </c>
      <c r="T13" s="82">
        <f>IFERROR(S13/(O13+P13),"-")</f>
        <v>0.0625</v>
      </c>
      <c r="U13" s="182"/>
      <c r="V13" s="84">
        <v>5</v>
      </c>
      <c r="W13" s="82">
        <f>IF(P13=0,"-",V13/P13)</f>
        <v>0.3125</v>
      </c>
      <c r="X13" s="186">
        <v>227000</v>
      </c>
      <c r="Y13" s="187">
        <f>IFERROR(X13/P13,"-")</f>
        <v>14187.5</v>
      </c>
      <c r="Z13" s="187">
        <f>IFERROR(X13/V13,"-")</f>
        <v>45400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0.0625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5</v>
      </c>
      <c r="BF13" s="113">
        <f>IF(P13=0,"",IF(BE13=0,"",(BE13/P13)))</f>
        <v>0.3125</v>
      </c>
      <c r="BG13" s="112">
        <v>2</v>
      </c>
      <c r="BH13" s="114">
        <f>IFERROR(BG13/BE13,"-")</f>
        <v>0.4</v>
      </c>
      <c r="BI13" s="115">
        <v>37000</v>
      </c>
      <c r="BJ13" s="116">
        <f>IFERROR(BI13/BE13,"-")</f>
        <v>7400</v>
      </c>
      <c r="BK13" s="117">
        <v>1</v>
      </c>
      <c r="BL13" s="117"/>
      <c r="BM13" s="117">
        <v>1</v>
      </c>
      <c r="BN13" s="119">
        <v>5</v>
      </c>
      <c r="BO13" s="120">
        <f>IF(P13=0,"",IF(BN13=0,"",(BN13/P13)))</f>
        <v>0.3125</v>
      </c>
      <c r="BP13" s="121">
        <v>2</v>
      </c>
      <c r="BQ13" s="122">
        <f>IFERROR(BP13/BN13,"-")</f>
        <v>0.4</v>
      </c>
      <c r="BR13" s="123">
        <v>130000</v>
      </c>
      <c r="BS13" s="124">
        <f>IFERROR(BR13/BN13,"-")</f>
        <v>26000</v>
      </c>
      <c r="BT13" s="125"/>
      <c r="BU13" s="125">
        <v>1</v>
      </c>
      <c r="BV13" s="125">
        <v>1</v>
      </c>
      <c r="BW13" s="126">
        <v>4</v>
      </c>
      <c r="BX13" s="127">
        <f>IF(P13=0,"",IF(BW13=0,"",(BW13/P13)))</f>
        <v>0.25</v>
      </c>
      <c r="BY13" s="128">
        <v>1</v>
      </c>
      <c r="BZ13" s="129">
        <f>IFERROR(BY13/BW13,"-")</f>
        <v>0.25</v>
      </c>
      <c r="CA13" s="130">
        <v>60000</v>
      </c>
      <c r="CB13" s="131">
        <f>IFERROR(CA13/BW13,"-")</f>
        <v>15000</v>
      </c>
      <c r="CC13" s="132"/>
      <c r="CD13" s="132"/>
      <c r="CE13" s="132">
        <v>1</v>
      </c>
      <c r="CF13" s="133">
        <v>1</v>
      </c>
      <c r="CG13" s="134">
        <f>IF(P13=0,"",IF(CF13=0,"",(CF13/P13)))</f>
        <v>0.0625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5</v>
      </c>
      <c r="CP13" s="141">
        <v>227000</v>
      </c>
      <c r="CQ13" s="141">
        <v>110000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0.066666666666667</v>
      </c>
      <c r="B14" s="203" t="s">
        <v>92</v>
      </c>
      <c r="C14" s="203" t="s">
        <v>93</v>
      </c>
      <c r="D14" s="203" t="s">
        <v>74</v>
      </c>
      <c r="E14" s="203"/>
      <c r="F14" s="203" t="s">
        <v>75</v>
      </c>
      <c r="G14" s="203" t="s">
        <v>94</v>
      </c>
      <c r="H14" s="90" t="s">
        <v>77</v>
      </c>
      <c r="I14" s="90" t="s">
        <v>95</v>
      </c>
      <c r="J14" s="188">
        <v>45000</v>
      </c>
      <c r="K14" s="81">
        <v>0</v>
      </c>
      <c r="L14" s="81">
        <v>0</v>
      </c>
      <c r="M14" s="81">
        <v>5</v>
      </c>
      <c r="N14" s="91">
        <v>2</v>
      </c>
      <c r="O14" s="92">
        <v>0</v>
      </c>
      <c r="P14" s="93">
        <f>N14+O14</f>
        <v>2</v>
      </c>
      <c r="Q14" s="82">
        <f>IFERROR(P14/M14,"-")</f>
        <v>0.4</v>
      </c>
      <c r="R14" s="81">
        <v>0</v>
      </c>
      <c r="S14" s="81">
        <v>2</v>
      </c>
      <c r="T14" s="82">
        <f>IFERROR(S14/(O14+P14),"-")</f>
        <v>1</v>
      </c>
      <c r="U14" s="182">
        <f>IFERROR(J14/SUM(P14:P15),"-")</f>
        <v>5000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-42000</v>
      </c>
      <c r="AB14" s="85">
        <f>SUM(X14:X15)/SUM(J14:J15)</f>
        <v>0.066666666666667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2</v>
      </c>
      <c r="AN14" s="101">
        <f>IF(P14=0,"",IF(AM14=0,"",(AM14/P14)))</f>
        <v>1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96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0</v>
      </c>
      <c r="L15" s="81">
        <v>0</v>
      </c>
      <c r="M15" s="81">
        <v>34</v>
      </c>
      <c r="N15" s="91">
        <v>7</v>
      </c>
      <c r="O15" s="92">
        <v>0</v>
      </c>
      <c r="P15" s="93">
        <f>N15+O15</f>
        <v>7</v>
      </c>
      <c r="Q15" s="82">
        <f>IFERROR(P15/M15,"-")</f>
        <v>0.20588235294118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1</v>
      </c>
      <c r="W15" s="82">
        <f>IF(P15=0,"-",V15/P15)</f>
        <v>0.14285714285714</v>
      </c>
      <c r="X15" s="186">
        <v>3000</v>
      </c>
      <c r="Y15" s="187">
        <f>IFERROR(X15/P15,"-")</f>
        <v>428.57142857143</v>
      </c>
      <c r="Z15" s="187">
        <f>IFERROR(X15/V15,"-")</f>
        <v>3000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3</v>
      </c>
      <c r="AN15" s="101">
        <f>IF(P15=0,"",IF(AM15=0,"",(AM15/P15)))</f>
        <v>0.42857142857143</v>
      </c>
      <c r="AO15" s="100">
        <v>1</v>
      </c>
      <c r="AP15" s="102">
        <f>IFERROR(AP15/AM15,"-")</f>
        <v>0</v>
      </c>
      <c r="AQ15" s="103">
        <v>3000</v>
      </c>
      <c r="AR15" s="104">
        <f>IFERROR(AQ15/AM15,"-")</f>
        <v>1000</v>
      </c>
      <c r="AS15" s="105">
        <v>1</v>
      </c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2</v>
      </c>
      <c r="BF15" s="113">
        <f>IF(P15=0,"",IF(BE15=0,"",(BE15/P15)))</f>
        <v>0.28571428571429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0.14285714285714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0.14285714285714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3000</v>
      </c>
      <c r="CQ15" s="141">
        <v>3000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6.5066666666667</v>
      </c>
      <c r="B16" s="203" t="s">
        <v>97</v>
      </c>
      <c r="C16" s="203" t="s">
        <v>81</v>
      </c>
      <c r="D16" s="203" t="s">
        <v>87</v>
      </c>
      <c r="E16" s="203"/>
      <c r="F16" s="203" t="s">
        <v>75</v>
      </c>
      <c r="G16" s="203" t="s">
        <v>98</v>
      </c>
      <c r="H16" s="90" t="s">
        <v>89</v>
      </c>
      <c r="I16" s="90" t="s">
        <v>99</v>
      </c>
      <c r="J16" s="188">
        <v>75000</v>
      </c>
      <c r="K16" s="81">
        <v>0</v>
      </c>
      <c r="L16" s="81">
        <v>0</v>
      </c>
      <c r="M16" s="81">
        <v>31</v>
      </c>
      <c r="N16" s="91">
        <v>7</v>
      </c>
      <c r="O16" s="92">
        <v>0</v>
      </c>
      <c r="P16" s="93">
        <f>N16+O16</f>
        <v>7</v>
      </c>
      <c r="Q16" s="82">
        <f>IFERROR(P16/M16,"-")</f>
        <v>0.2258064516129</v>
      </c>
      <c r="R16" s="81">
        <v>0</v>
      </c>
      <c r="S16" s="81">
        <v>2</v>
      </c>
      <c r="T16" s="82">
        <f>IFERROR(S16/(O16+P16),"-")</f>
        <v>0.28571428571429</v>
      </c>
      <c r="U16" s="182">
        <f>IFERROR(J16/SUM(P16:P17),"-")</f>
        <v>2500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413000</v>
      </c>
      <c r="AB16" s="85">
        <f>SUM(X16:X17)/SUM(J16:J17)</f>
        <v>6.5066666666667</v>
      </c>
      <c r="AC16" s="79"/>
      <c r="AD16" s="94">
        <v>2</v>
      </c>
      <c r="AE16" s="95">
        <f>IF(P16=0,"",IF(AD16=0,"",(AD16/P16)))</f>
        <v>0.28571428571429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2</v>
      </c>
      <c r="AW16" s="107">
        <f>IF(P16=0,"",IF(AV16=0,"",(AV16/P16)))</f>
        <v>0.28571428571429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2</v>
      </c>
      <c r="BF16" s="113">
        <f>IF(P16=0,"",IF(BE16=0,"",(BE16/P16)))</f>
        <v>0.28571428571429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1</v>
      </c>
      <c r="BX16" s="127">
        <f>IF(P16=0,"",IF(BW16=0,"",(BW16/P16)))</f>
        <v>0.14285714285714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100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0</v>
      </c>
      <c r="L17" s="81">
        <v>0</v>
      </c>
      <c r="M17" s="81">
        <v>49</v>
      </c>
      <c r="N17" s="91">
        <v>23</v>
      </c>
      <c r="O17" s="92">
        <v>0</v>
      </c>
      <c r="P17" s="93">
        <f>N17+O17</f>
        <v>23</v>
      </c>
      <c r="Q17" s="82">
        <f>IFERROR(P17/M17,"-")</f>
        <v>0.46938775510204</v>
      </c>
      <c r="R17" s="81">
        <v>1</v>
      </c>
      <c r="S17" s="81">
        <v>2</v>
      </c>
      <c r="T17" s="82">
        <f>IFERROR(S17/(O17+P17),"-")</f>
        <v>0.08695652173913</v>
      </c>
      <c r="U17" s="182"/>
      <c r="V17" s="84">
        <v>5</v>
      </c>
      <c r="W17" s="82">
        <f>IF(P17=0,"-",V17/P17)</f>
        <v>0.21739130434783</v>
      </c>
      <c r="X17" s="186">
        <v>488000</v>
      </c>
      <c r="Y17" s="187">
        <f>IFERROR(X17/P17,"-")</f>
        <v>21217.391304348</v>
      </c>
      <c r="Z17" s="187">
        <f>IFERROR(X17/V17,"-")</f>
        <v>97600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0.043478260869565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1</v>
      </c>
      <c r="AW17" s="107">
        <f>IF(P17=0,"",IF(AV17=0,"",(AV17/P17)))</f>
        <v>0.043478260869565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6</v>
      </c>
      <c r="BF17" s="113">
        <f>IF(P17=0,"",IF(BE17=0,"",(BE17/P17)))</f>
        <v>0.26086956521739</v>
      </c>
      <c r="BG17" s="112">
        <v>2</v>
      </c>
      <c r="BH17" s="114">
        <f>IFERROR(BG17/BE17,"-")</f>
        <v>0.33333333333333</v>
      </c>
      <c r="BI17" s="115">
        <v>13000</v>
      </c>
      <c r="BJ17" s="116">
        <f>IFERROR(BI17/BE17,"-")</f>
        <v>2166.6666666667</v>
      </c>
      <c r="BK17" s="117">
        <v>1</v>
      </c>
      <c r="BL17" s="117">
        <v>1</v>
      </c>
      <c r="BM17" s="117"/>
      <c r="BN17" s="119">
        <v>11</v>
      </c>
      <c r="BO17" s="120">
        <f>IF(P17=0,"",IF(BN17=0,"",(BN17/P17)))</f>
        <v>0.47826086956522</v>
      </c>
      <c r="BP17" s="121">
        <v>1</v>
      </c>
      <c r="BQ17" s="122">
        <f>IFERROR(BP17/BN17,"-")</f>
        <v>0.090909090909091</v>
      </c>
      <c r="BR17" s="123">
        <v>5000</v>
      </c>
      <c r="BS17" s="124">
        <f>IFERROR(BR17/BN17,"-")</f>
        <v>454.54545454545</v>
      </c>
      <c r="BT17" s="125">
        <v>1</v>
      </c>
      <c r="BU17" s="125"/>
      <c r="BV17" s="125"/>
      <c r="BW17" s="126">
        <v>3</v>
      </c>
      <c r="BX17" s="127">
        <f>IF(P17=0,"",IF(BW17=0,"",(BW17/P17)))</f>
        <v>0.1304347826087</v>
      </c>
      <c r="BY17" s="128">
        <v>2</v>
      </c>
      <c r="BZ17" s="129">
        <f>IFERROR(BY17/BW17,"-")</f>
        <v>0.66666666666667</v>
      </c>
      <c r="CA17" s="130">
        <v>470000</v>
      </c>
      <c r="CB17" s="131">
        <f>IFERROR(CA17/BW17,"-")</f>
        <v>156666.66666667</v>
      </c>
      <c r="CC17" s="132"/>
      <c r="CD17" s="132"/>
      <c r="CE17" s="132">
        <v>2</v>
      </c>
      <c r="CF17" s="133">
        <v>1</v>
      </c>
      <c r="CG17" s="134">
        <f>IF(P17=0,"",IF(CF17=0,"",(CF17/P17)))</f>
        <v>0.043478260869565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5</v>
      </c>
      <c r="CP17" s="141">
        <v>488000</v>
      </c>
      <c r="CQ17" s="141">
        <v>458000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>
        <f>AB18</f>
        <v>0.78666666666667</v>
      </c>
      <c r="B18" s="203" t="s">
        <v>101</v>
      </c>
      <c r="C18" s="203" t="s">
        <v>81</v>
      </c>
      <c r="D18" s="203" t="s">
        <v>87</v>
      </c>
      <c r="E18" s="203"/>
      <c r="F18" s="203" t="s">
        <v>75</v>
      </c>
      <c r="G18" s="203" t="s">
        <v>102</v>
      </c>
      <c r="H18" s="90" t="s">
        <v>89</v>
      </c>
      <c r="I18" s="90" t="s">
        <v>103</v>
      </c>
      <c r="J18" s="188">
        <v>75000</v>
      </c>
      <c r="K18" s="81">
        <v>0</v>
      </c>
      <c r="L18" s="81">
        <v>0</v>
      </c>
      <c r="M18" s="81">
        <v>67</v>
      </c>
      <c r="N18" s="91">
        <v>14</v>
      </c>
      <c r="O18" s="92">
        <v>1</v>
      </c>
      <c r="P18" s="93">
        <f>N18+O18</f>
        <v>15</v>
      </c>
      <c r="Q18" s="82">
        <f>IFERROR(P18/M18,"-")</f>
        <v>0.22388059701493</v>
      </c>
      <c r="R18" s="81">
        <v>3</v>
      </c>
      <c r="S18" s="81">
        <v>5</v>
      </c>
      <c r="T18" s="82">
        <f>IFERROR(S18/(O18+P18),"-")</f>
        <v>0.3125</v>
      </c>
      <c r="U18" s="182">
        <f>IFERROR(J18/SUM(P18:P19),"-")</f>
        <v>2777.7777777778</v>
      </c>
      <c r="V18" s="84">
        <v>2</v>
      </c>
      <c r="W18" s="82">
        <f>IF(P18=0,"-",V18/P18)</f>
        <v>0.13333333333333</v>
      </c>
      <c r="X18" s="186">
        <v>31000</v>
      </c>
      <c r="Y18" s="187">
        <f>IFERROR(X18/P18,"-")</f>
        <v>2066.6666666667</v>
      </c>
      <c r="Z18" s="187">
        <f>IFERROR(X18/V18,"-")</f>
        <v>15500</v>
      </c>
      <c r="AA18" s="188">
        <f>SUM(X18:X19)-SUM(J18:J19)</f>
        <v>-16000</v>
      </c>
      <c r="AB18" s="85">
        <f>SUM(X18:X19)/SUM(J18:J19)</f>
        <v>0.78666666666667</v>
      </c>
      <c r="AC18" s="79"/>
      <c r="AD18" s="94">
        <v>1</v>
      </c>
      <c r="AE18" s="95">
        <f>IF(P18=0,"",IF(AD18=0,"",(AD18/P18)))</f>
        <v>0.066666666666667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3</v>
      </c>
      <c r="AW18" s="107">
        <f>IF(P18=0,"",IF(AV18=0,"",(AV18/P18)))</f>
        <v>0.2</v>
      </c>
      <c r="AX18" s="106">
        <v>2</v>
      </c>
      <c r="AY18" s="108">
        <f>IFERROR(AX18/AV18,"-")</f>
        <v>0.66666666666667</v>
      </c>
      <c r="AZ18" s="109">
        <v>31000</v>
      </c>
      <c r="BA18" s="110">
        <f>IFERROR(AZ18/AV18,"-")</f>
        <v>10333.333333333</v>
      </c>
      <c r="BB18" s="111">
        <v>1</v>
      </c>
      <c r="BC18" s="111"/>
      <c r="BD18" s="111">
        <v>1</v>
      </c>
      <c r="BE18" s="112">
        <v>4</v>
      </c>
      <c r="BF18" s="113">
        <f>IF(P18=0,"",IF(BE18=0,"",(BE18/P18)))</f>
        <v>0.26666666666667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6</v>
      </c>
      <c r="BO18" s="120">
        <f>IF(P18=0,"",IF(BN18=0,"",(BN18/P18)))</f>
        <v>0.4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0.066666666666667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2</v>
      </c>
      <c r="CP18" s="141">
        <v>31000</v>
      </c>
      <c r="CQ18" s="141">
        <v>30000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104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0</v>
      </c>
      <c r="L19" s="81">
        <v>0</v>
      </c>
      <c r="M19" s="81">
        <v>32</v>
      </c>
      <c r="N19" s="91">
        <v>10</v>
      </c>
      <c r="O19" s="92">
        <v>2</v>
      </c>
      <c r="P19" s="93">
        <f>N19+O19</f>
        <v>12</v>
      </c>
      <c r="Q19" s="82">
        <f>IFERROR(P19/M19,"-")</f>
        <v>0.375</v>
      </c>
      <c r="R19" s="81">
        <v>1</v>
      </c>
      <c r="S19" s="81">
        <v>3</v>
      </c>
      <c r="T19" s="82">
        <f>IFERROR(S19/(O19+P19),"-")</f>
        <v>0.21428571428571</v>
      </c>
      <c r="U19" s="182"/>
      <c r="V19" s="84">
        <v>4</v>
      </c>
      <c r="W19" s="82">
        <f>IF(P19=0,"-",V19/P19)</f>
        <v>0.33333333333333</v>
      </c>
      <c r="X19" s="186">
        <v>28000</v>
      </c>
      <c r="Y19" s="187">
        <f>IFERROR(X19/P19,"-")</f>
        <v>2333.3333333333</v>
      </c>
      <c r="Z19" s="187">
        <f>IFERROR(X19/V19,"-")</f>
        <v>7000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2</v>
      </c>
      <c r="AN19" s="101">
        <f>IF(P19=0,"",IF(AM19=0,"",(AM19/P19)))</f>
        <v>0.16666666666667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4</v>
      </c>
      <c r="BF19" s="113">
        <f>IF(P19=0,"",IF(BE19=0,"",(BE19/P19)))</f>
        <v>0.33333333333333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3</v>
      </c>
      <c r="BO19" s="120">
        <f>IF(P19=0,"",IF(BN19=0,"",(BN19/P19)))</f>
        <v>0.25</v>
      </c>
      <c r="BP19" s="121">
        <v>2</v>
      </c>
      <c r="BQ19" s="122">
        <f>IFERROR(BP19/BN19,"-")</f>
        <v>0.66666666666667</v>
      </c>
      <c r="BR19" s="123">
        <v>18000</v>
      </c>
      <c r="BS19" s="124">
        <f>IFERROR(BR19/BN19,"-")</f>
        <v>6000</v>
      </c>
      <c r="BT19" s="125">
        <v>1</v>
      </c>
      <c r="BU19" s="125"/>
      <c r="BV19" s="125">
        <v>1</v>
      </c>
      <c r="BW19" s="126">
        <v>3</v>
      </c>
      <c r="BX19" s="127">
        <f>IF(P19=0,"",IF(BW19=0,"",(BW19/P19)))</f>
        <v>0.25</v>
      </c>
      <c r="BY19" s="128">
        <v>2</v>
      </c>
      <c r="BZ19" s="129">
        <f>IFERROR(BY19/BW19,"-")</f>
        <v>0.66666666666667</v>
      </c>
      <c r="CA19" s="130">
        <v>10000</v>
      </c>
      <c r="CB19" s="131">
        <f>IFERROR(CA19/BW19,"-")</f>
        <v>3333.3333333333</v>
      </c>
      <c r="CC19" s="132">
        <v>2</v>
      </c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4</v>
      </c>
      <c r="CP19" s="141">
        <v>28000</v>
      </c>
      <c r="CQ19" s="141">
        <v>15000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</v>
      </c>
      <c r="B20" s="203" t="s">
        <v>105</v>
      </c>
      <c r="C20" s="203" t="s">
        <v>106</v>
      </c>
      <c r="D20" s="203" t="s">
        <v>87</v>
      </c>
      <c r="E20" s="203"/>
      <c r="F20" s="203" t="s">
        <v>75</v>
      </c>
      <c r="G20" s="203" t="s">
        <v>107</v>
      </c>
      <c r="H20" s="90" t="s">
        <v>89</v>
      </c>
      <c r="I20" s="90" t="s">
        <v>108</v>
      </c>
      <c r="J20" s="188">
        <v>70000</v>
      </c>
      <c r="K20" s="81">
        <v>0</v>
      </c>
      <c r="L20" s="81">
        <v>0</v>
      </c>
      <c r="M20" s="81">
        <v>34</v>
      </c>
      <c r="N20" s="91">
        <v>2</v>
      </c>
      <c r="O20" s="92">
        <v>0</v>
      </c>
      <c r="P20" s="93">
        <f>N20+O20</f>
        <v>2</v>
      </c>
      <c r="Q20" s="82">
        <f>IFERROR(P20/M20,"-")</f>
        <v>0.058823529411765</v>
      </c>
      <c r="R20" s="81">
        <v>0</v>
      </c>
      <c r="S20" s="81">
        <v>0</v>
      </c>
      <c r="T20" s="82">
        <f>IFERROR(S20/(O20+P20),"-")</f>
        <v>0</v>
      </c>
      <c r="U20" s="182">
        <f>IFERROR(J20/SUM(P20:P21),"-")</f>
        <v>23333.333333333</v>
      </c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>
        <f>SUM(X20:X21)-SUM(J20:J21)</f>
        <v>-70000</v>
      </c>
      <c r="AB20" s="85">
        <f>SUM(X20:X21)/SUM(J20:J21)</f>
        <v>0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0.5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109</v>
      </c>
      <c r="C21" s="203"/>
      <c r="D21" s="203"/>
      <c r="E21" s="203"/>
      <c r="F21" s="203" t="s">
        <v>64</v>
      </c>
      <c r="G21" s="203"/>
      <c r="H21" s="90"/>
      <c r="I21" s="90"/>
      <c r="J21" s="188"/>
      <c r="K21" s="81">
        <v>0</v>
      </c>
      <c r="L21" s="81">
        <v>0</v>
      </c>
      <c r="M21" s="81">
        <v>5</v>
      </c>
      <c r="N21" s="91">
        <v>1</v>
      </c>
      <c r="O21" s="92">
        <v>0</v>
      </c>
      <c r="P21" s="93">
        <f>N21+O21</f>
        <v>1</v>
      </c>
      <c r="Q21" s="82">
        <f>IFERROR(P21/M21,"-")</f>
        <v>0.2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>
        <v>1</v>
      </c>
      <c r="AW21" s="107">
        <f>IF(P21=0,"",IF(AV21=0,"",(AV21/P21)))</f>
        <v>1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0.064</v>
      </c>
      <c r="B22" s="203" t="s">
        <v>110</v>
      </c>
      <c r="C22" s="203" t="s">
        <v>111</v>
      </c>
      <c r="D22" s="203" t="s">
        <v>87</v>
      </c>
      <c r="E22" s="203"/>
      <c r="F22" s="203" t="s">
        <v>75</v>
      </c>
      <c r="G22" s="203" t="s">
        <v>112</v>
      </c>
      <c r="H22" s="90" t="s">
        <v>89</v>
      </c>
      <c r="I22" s="90" t="s">
        <v>113</v>
      </c>
      <c r="J22" s="188">
        <v>125000</v>
      </c>
      <c r="K22" s="81">
        <v>0</v>
      </c>
      <c r="L22" s="81">
        <v>0</v>
      </c>
      <c r="M22" s="81">
        <v>25</v>
      </c>
      <c r="N22" s="91">
        <v>6</v>
      </c>
      <c r="O22" s="92">
        <v>0</v>
      </c>
      <c r="P22" s="93">
        <f>N22+O22</f>
        <v>6</v>
      </c>
      <c r="Q22" s="82">
        <f>IFERROR(P22/M22,"-")</f>
        <v>0.24</v>
      </c>
      <c r="R22" s="81">
        <v>0</v>
      </c>
      <c r="S22" s="81">
        <v>4</v>
      </c>
      <c r="T22" s="82">
        <f>IFERROR(S22/(O22+P22),"-")</f>
        <v>0.66666666666667</v>
      </c>
      <c r="U22" s="182">
        <f>IFERROR(J22/SUM(P22:P23),"-")</f>
        <v>8333.3333333333</v>
      </c>
      <c r="V22" s="84">
        <v>2</v>
      </c>
      <c r="W22" s="82">
        <f>IF(P22=0,"-",V22/P22)</f>
        <v>0.33333333333333</v>
      </c>
      <c r="X22" s="186">
        <v>8000</v>
      </c>
      <c r="Y22" s="187">
        <f>IFERROR(X22/P22,"-")</f>
        <v>1333.3333333333</v>
      </c>
      <c r="Z22" s="187">
        <f>IFERROR(X22/V22,"-")</f>
        <v>4000</v>
      </c>
      <c r="AA22" s="188">
        <f>SUM(X22:X23)-SUM(J22:J23)</f>
        <v>-117000</v>
      </c>
      <c r="AB22" s="85">
        <f>SUM(X22:X23)/SUM(J22:J23)</f>
        <v>0.064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0.16666666666667</v>
      </c>
      <c r="AO22" s="100">
        <v>1</v>
      </c>
      <c r="AP22" s="102">
        <f>IFERROR(AP22/AM22,"-")</f>
        <v>0</v>
      </c>
      <c r="AQ22" s="103">
        <v>5000</v>
      </c>
      <c r="AR22" s="104">
        <f>IFERROR(AQ22/AM22,"-")</f>
        <v>5000</v>
      </c>
      <c r="AS22" s="105">
        <v>1</v>
      </c>
      <c r="AT22" s="105"/>
      <c r="AU22" s="105"/>
      <c r="AV22" s="106">
        <v>1</v>
      </c>
      <c r="AW22" s="107">
        <f>IF(P22=0,"",IF(AV22=0,"",(AV22/P22)))</f>
        <v>0.16666666666667</v>
      </c>
      <c r="AX22" s="106">
        <v>1</v>
      </c>
      <c r="AY22" s="108">
        <f>IFERROR(AX22/AV22,"-")</f>
        <v>1</v>
      </c>
      <c r="AZ22" s="109">
        <v>3000</v>
      </c>
      <c r="BA22" s="110">
        <f>IFERROR(AZ22/AV22,"-")</f>
        <v>3000</v>
      </c>
      <c r="BB22" s="111">
        <v>1</v>
      </c>
      <c r="BC22" s="111"/>
      <c r="BD22" s="111"/>
      <c r="BE22" s="112">
        <v>3</v>
      </c>
      <c r="BF22" s="113">
        <f>IF(P22=0,"",IF(BE22=0,"",(BE22/P22)))</f>
        <v>0.5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>
        <v>1</v>
      </c>
      <c r="BX22" s="127">
        <f>IF(P22=0,"",IF(BW22=0,"",(BW22/P22)))</f>
        <v>0.16666666666667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2</v>
      </c>
      <c r="CP22" s="141">
        <v>8000</v>
      </c>
      <c r="CQ22" s="141">
        <v>5000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114</v>
      </c>
      <c r="C23" s="203"/>
      <c r="D23" s="203"/>
      <c r="E23" s="203"/>
      <c r="F23" s="203" t="s">
        <v>64</v>
      </c>
      <c r="G23" s="203"/>
      <c r="H23" s="90"/>
      <c r="I23" s="90"/>
      <c r="J23" s="188"/>
      <c r="K23" s="81">
        <v>0</v>
      </c>
      <c r="L23" s="81">
        <v>0</v>
      </c>
      <c r="M23" s="81">
        <v>20</v>
      </c>
      <c r="N23" s="91">
        <v>8</v>
      </c>
      <c r="O23" s="92">
        <v>1</v>
      </c>
      <c r="P23" s="93">
        <f>N23+O23</f>
        <v>9</v>
      </c>
      <c r="Q23" s="82">
        <f>IFERROR(P23/M23,"-")</f>
        <v>0.45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2</v>
      </c>
      <c r="AW23" s="107">
        <f>IF(P23=0,"",IF(AV23=0,"",(AV23/P23)))</f>
        <v>0.22222222222222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3</v>
      </c>
      <c r="BF23" s="113">
        <f>IF(P23=0,"",IF(BE23=0,"",(BE23/P23)))</f>
        <v>0.33333333333333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2</v>
      </c>
      <c r="BO23" s="120">
        <f>IF(P23=0,"",IF(BN23=0,"",(BN23/P23)))</f>
        <v>0.22222222222222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2</v>
      </c>
      <c r="BX23" s="127">
        <f>IF(P23=0,"",IF(BW23=0,"",(BW23/P23)))</f>
        <v>0.22222222222222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</v>
      </c>
      <c r="B24" s="203" t="s">
        <v>115</v>
      </c>
      <c r="C24" s="203" t="s">
        <v>116</v>
      </c>
      <c r="D24" s="203" t="s">
        <v>117</v>
      </c>
      <c r="E24" s="203"/>
      <c r="F24" s="203" t="s">
        <v>75</v>
      </c>
      <c r="G24" s="203" t="s">
        <v>118</v>
      </c>
      <c r="H24" s="90" t="s">
        <v>119</v>
      </c>
      <c r="I24" s="90" t="s">
        <v>113</v>
      </c>
      <c r="J24" s="188">
        <v>65000</v>
      </c>
      <c r="K24" s="81">
        <v>0</v>
      </c>
      <c r="L24" s="81">
        <v>0</v>
      </c>
      <c r="M24" s="81">
        <v>14</v>
      </c>
      <c r="N24" s="91">
        <v>3</v>
      </c>
      <c r="O24" s="92">
        <v>0</v>
      </c>
      <c r="P24" s="93">
        <f>N24+O24</f>
        <v>3</v>
      </c>
      <c r="Q24" s="82">
        <f>IFERROR(P24/M24,"-")</f>
        <v>0.21428571428571</v>
      </c>
      <c r="R24" s="81">
        <v>0</v>
      </c>
      <c r="S24" s="81">
        <v>2</v>
      </c>
      <c r="T24" s="82">
        <f>IFERROR(S24/(O24+P24),"-")</f>
        <v>0.66666666666667</v>
      </c>
      <c r="U24" s="182">
        <f>IFERROR(J24/SUM(P24:P25),"-")</f>
        <v>9285.7142857143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-65000</v>
      </c>
      <c r="AB24" s="85">
        <f>SUM(X24:X25)/SUM(J24:J25)</f>
        <v>0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2</v>
      </c>
      <c r="AN24" s="101">
        <f>IF(P24=0,"",IF(AM24=0,"",(AM24/P24)))</f>
        <v>0.66666666666667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>
        <v>1</v>
      </c>
      <c r="AW24" s="107">
        <f>IF(P24=0,"",IF(AV24=0,"",(AV24/P24)))</f>
        <v>0.33333333333333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120</v>
      </c>
      <c r="C25" s="203"/>
      <c r="D25" s="203"/>
      <c r="E25" s="203"/>
      <c r="F25" s="203" t="s">
        <v>64</v>
      </c>
      <c r="G25" s="203"/>
      <c r="H25" s="90"/>
      <c r="I25" s="90"/>
      <c r="J25" s="188"/>
      <c r="K25" s="81">
        <v>0</v>
      </c>
      <c r="L25" s="81">
        <v>0</v>
      </c>
      <c r="M25" s="81">
        <v>11</v>
      </c>
      <c r="N25" s="91">
        <v>4</v>
      </c>
      <c r="O25" s="92">
        <v>0</v>
      </c>
      <c r="P25" s="93">
        <f>N25+O25</f>
        <v>4</v>
      </c>
      <c r="Q25" s="82">
        <f>IFERROR(P25/M25,"-")</f>
        <v>0.36363636363636</v>
      </c>
      <c r="R25" s="81">
        <v>0</v>
      </c>
      <c r="S25" s="81">
        <v>2</v>
      </c>
      <c r="T25" s="82">
        <f>IFERROR(S25/(O25+P25),"-")</f>
        <v>0.5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>
        <v>1</v>
      </c>
      <c r="AE25" s="95">
        <f>IF(P25=0,"",IF(AD25=0,"",(AD25/P25)))</f>
        <v>0.25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0.25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1</v>
      </c>
      <c r="BF25" s="113">
        <f>IF(P25=0,"",IF(BE25=0,"",(BE25/P25)))</f>
        <v>0.25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</v>
      </c>
      <c r="BO25" s="120">
        <f>IF(P25=0,"",IF(BN25=0,"",(BN25/P25)))</f>
        <v>0.25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</v>
      </c>
      <c r="B26" s="203" t="s">
        <v>121</v>
      </c>
      <c r="C26" s="203" t="s">
        <v>81</v>
      </c>
      <c r="D26" s="203" t="s">
        <v>87</v>
      </c>
      <c r="E26" s="203"/>
      <c r="F26" s="203" t="s">
        <v>75</v>
      </c>
      <c r="G26" s="203" t="s">
        <v>122</v>
      </c>
      <c r="H26" s="90" t="s">
        <v>89</v>
      </c>
      <c r="I26" s="90" t="s">
        <v>123</v>
      </c>
      <c r="J26" s="188">
        <v>85000</v>
      </c>
      <c r="K26" s="81">
        <v>0</v>
      </c>
      <c r="L26" s="81">
        <v>0</v>
      </c>
      <c r="M26" s="81">
        <v>19</v>
      </c>
      <c r="N26" s="91">
        <v>3</v>
      </c>
      <c r="O26" s="92">
        <v>0</v>
      </c>
      <c r="P26" s="93">
        <f>N26+O26</f>
        <v>3</v>
      </c>
      <c r="Q26" s="82">
        <f>IFERROR(P26/M26,"-")</f>
        <v>0.15789473684211</v>
      </c>
      <c r="R26" s="81">
        <v>0</v>
      </c>
      <c r="S26" s="81">
        <v>1</v>
      </c>
      <c r="T26" s="82">
        <f>IFERROR(S26/(O26+P26),"-")</f>
        <v>0.33333333333333</v>
      </c>
      <c r="U26" s="182">
        <f>IFERROR(J26/SUM(P26:P27),"-")</f>
        <v>12142.857142857</v>
      </c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>
        <f>SUM(X26:X27)-SUM(J26:J27)</f>
        <v>-85000</v>
      </c>
      <c r="AB26" s="85">
        <f>SUM(X26:X27)/SUM(J26:J27)</f>
        <v>0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0.33333333333333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0.33333333333333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>
        <v>1</v>
      </c>
      <c r="CG26" s="134">
        <f>IF(P26=0,"",IF(CF26=0,"",(CF26/P26)))</f>
        <v>0.33333333333333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124</v>
      </c>
      <c r="C27" s="203"/>
      <c r="D27" s="203"/>
      <c r="E27" s="203"/>
      <c r="F27" s="203" t="s">
        <v>64</v>
      </c>
      <c r="G27" s="203"/>
      <c r="H27" s="90"/>
      <c r="I27" s="90"/>
      <c r="J27" s="188"/>
      <c r="K27" s="81">
        <v>0</v>
      </c>
      <c r="L27" s="81">
        <v>0</v>
      </c>
      <c r="M27" s="81">
        <v>11</v>
      </c>
      <c r="N27" s="91">
        <v>4</v>
      </c>
      <c r="O27" s="92">
        <v>0</v>
      </c>
      <c r="P27" s="93">
        <f>N27+O27</f>
        <v>4</v>
      </c>
      <c r="Q27" s="82">
        <f>IFERROR(P27/M27,"-")</f>
        <v>0.36363636363636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0.25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2</v>
      </c>
      <c r="BO27" s="120">
        <f>IF(P27=0,"",IF(BN27=0,"",(BN27/P27)))</f>
        <v>0.5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>
        <v>1</v>
      </c>
      <c r="CG27" s="134">
        <f>IF(P27=0,"",IF(CF27=0,"",(CF27/P27)))</f>
        <v>0.25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1.88</v>
      </c>
      <c r="B28" s="203" t="s">
        <v>125</v>
      </c>
      <c r="C28" s="203" t="s">
        <v>126</v>
      </c>
      <c r="D28" s="203" t="s">
        <v>127</v>
      </c>
      <c r="E28" s="203"/>
      <c r="F28" s="203" t="s">
        <v>75</v>
      </c>
      <c r="G28" s="203" t="s">
        <v>128</v>
      </c>
      <c r="H28" s="90" t="s">
        <v>77</v>
      </c>
      <c r="I28" s="205" t="s">
        <v>129</v>
      </c>
      <c r="J28" s="188">
        <v>50000</v>
      </c>
      <c r="K28" s="81">
        <v>0</v>
      </c>
      <c r="L28" s="81">
        <v>0</v>
      </c>
      <c r="M28" s="81">
        <v>19</v>
      </c>
      <c r="N28" s="91">
        <v>4</v>
      </c>
      <c r="O28" s="92">
        <v>0</v>
      </c>
      <c r="P28" s="93">
        <f>N28+O28</f>
        <v>4</v>
      </c>
      <c r="Q28" s="82">
        <f>IFERROR(P28/M28,"-")</f>
        <v>0.21052631578947</v>
      </c>
      <c r="R28" s="81">
        <v>0</v>
      </c>
      <c r="S28" s="81">
        <v>2</v>
      </c>
      <c r="T28" s="82">
        <f>IFERROR(S28/(O28+P28),"-")</f>
        <v>0.5</v>
      </c>
      <c r="U28" s="182">
        <f>IFERROR(J28/SUM(P28:P29),"-")</f>
        <v>10000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SUM(X28:X29)-SUM(J28:J29)</f>
        <v>44000</v>
      </c>
      <c r="AB28" s="85">
        <f>SUM(X28:X29)/SUM(J28:J29)</f>
        <v>1.88</v>
      </c>
      <c r="AC28" s="79"/>
      <c r="AD28" s="94">
        <v>1</v>
      </c>
      <c r="AE28" s="95">
        <f>IF(P28=0,"",IF(AD28=0,"",(AD28/P28)))</f>
        <v>0.25</v>
      </c>
      <c r="AF28" s="94"/>
      <c r="AG28" s="96">
        <f>IFERROR(AF28/AD28,"-")</f>
        <v>0</v>
      </c>
      <c r="AH28" s="97"/>
      <c r="AI28" s="98">
        <f>IFERROR(AH28/AD28,"-")</f>
        <v>0</v>
      </c>
      <c r="AJ28" s="99"/>
      <c r="AK28" s="99"/>
      <c r="AL28" s="99"/>
      <c r="AM28" s="100">
        <v>1</v>
      </c>
      <c r="AN28" s="101">
        <f>IF(P28=0,"",IF(AM28=0,"",(AM28/P28)))</f>
        <v>0.25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>
        <v>1</v>
      </c>
      <c r="AW28" s="107">
        <f>IF(P28=0,"",IF(AV28=0,"",(AV28/P28)))</f>
        <v>0.25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1</v>
      </c>
      <c r="BO28" s="120">
        <f>IF(P28=0,"",IF(BN28=0,"",(BN28/P28)))</f>
        <v>0.25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130</v>
      </c>
      <c r="C29" s="203"/>
      <c r="D29" s="203"/>
      <c r="E29" s="203"/>
      <c r="F29" s="203" t="s">
        <v>64</v>
      </c>
      <c r="G29" s="203"/>
      <c r="H29" s="90"/>
      <c r="I29" s="90"/>
      <c r="J29" s="188"/>
      <c r="K29" s="81">
        <v>0</v>
      </c>
      <c r="L29" s="81">
        <v>0</v>
      </c>
      <c r="M29" s="81">
        <v>71</v>
      </c>
      <c r="N29" s="91">
        <v>1</v>
      </c>
      <c r="O29" s="92">
        <v>0</v>
      </c>
      <c r="P29" s="93">
        <f>N29+O29</f>
        <v>1</v>
      </c>
      <c r="Q29" s="82">
        <f>IFERROR(P29/M29,"-")</f>
        <v>0.014084507042254</v>
      </c>
      <c r="R29" s="81">
        <v>1</v>
      </c>
      <c r="S29" s="81">
        <v>0</v>
      </c>
      <c r="T29" s="82">
        <f>IFERROR(S29/(O29+P29),"-")</f>
        <v>0</v>
      </c>
      <c r="U29" s="182"/>
      <c r="V29" s="84">
        <v>1</v>
      </c>
      <c r="W29" s="82">
        <f>IF(P29=0,"-",V29/P29)</f>
        <v>1</v>
      </c>
      <c r="X29" s="186">
        <v>94000</v>
      </c>
      <c r="Y29" s="187">
        <f>IFERROR(X29/P29,"-")</f>
        <v>94000</v>
      </c>
      <c r="Z29" s="187">
        <f>IFERROR(X29/V29,"-")</f>
        <v>94000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1</v>
      </c>
      <c r="BP29" s="121">
        <v>1</v>
      </c>
      <c r="BQ29" s="122">
        <f>IFERROR(BP29/BN29,"-")</f>
        <v>1</v>
      </c>
      <c r="BR29" s="123">
        <v>84000</v>
      </c>
      <c r="BS29" s="124">
        <f>IFERROR(BR29/BN29,"-")</f>
        <v>84000</v>
      </c>
      <c r="BT29" s="125"/>
      <c r="BU29" s="125"/>
      <c r="BV29" s="125">
        <v>1</v>
      </c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94000</v>
      </c>
      <c r="CQ29" s="141">
        <v>84000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30"/>
      <c r="B30" s="87"/>
      <c r="C30" s="88"/>
      <c r="D30" s="88"/>
      <c r="E30" s="88"/>
      <c r="F30" s="89"/>
      <c r="G30" s="90"/>
      <c r="H30" s="90"/>
      <c r="I30" s="90"/>
      <c r="J30" s="192"/>
      <c r="K30" s="34"/>
      <c r="L30" s="34"/>
      <c r="M30" s="31"/>
      <c r="N30" s="23"/>
      <c r="O30" s="23"/>
      <c r="P30" s="23"/>
      <c r="Q30" s="33"/>
      <c r="R30" s="32"/>
      <c r="S30" s="23"/>
      <c r="T30" s="32"/>
      <c r="U30" s="183"/>
      <c r="V30" s="25"/>
      <c r="W30" s="25"/>
      <c r="X30" s="189"/>
      <c r="Y30" s="189"/>
      <c r="Z30" s="189"/>
      <c r="AA30" s="189"/>
      <c r="AB30" s="33"/>
      <c r="AC30" s="59"/>
      <c r="AD30" s="63"/>
      <c r="AE30" s="64"/>
      <c r="AF30" s="63"/>
      <c r="AG30" s="67"/>
      <c r="AH30" s="68"/>
      <c r="AI30" s="69"/>
      <c r="AJ30" s="70"/>
      <c r="AK30" s="70"/>
      <c r="AL30" s="70"/>
      <c r="AM30" s="63"/>
      <c r="AN30" s="64"/>
      <c r="AO30" s="63"/>
      <c r="AP30" s="67"/>
      <c r="AQ30" s="68"/>
      <c r="AR30" s="69"/>
      <c r="AS30" s="70"/>
      <c r="AT30" s="70"/>
      <c r="AU30" s="70"/>
      <c r="AV30" s="63"/>
      <c r="AW30" s="64"/>
      <c r="AX30" s="63"/>
      <c r="AY30" s="67"/>
      <c r="AZ30" s="68"/>
      <c r="BA30" s="69"/>
      <c r="BB30" s="70"/>
      <c r="BC30" s="70"/>
      <c r="BD30" s="70"/>
      <c r="BE30" s="63"/>
      <c r="BF30" s="64"/>
      <c r="BG30" s="63"/>
      <c r="BH30" s="67"/>
      <c r="BI30" s="68"/>
      <c r="BJ30" s="69"/>
      <c r="BK30" s="70"/>
      <c r="BL30" s="70"/>
      <c r="BM30" s="70"/>
      <c r="BN30" s="65"/>
      <c r="BO30" s="66"/>
      <c r="BP30" s="63"/>
      <c r="BQ30" s="67"/>
      <c r="BR30" s="68"/>
      <c r="BS30" s="69"/>
      <c r="BT30" s="70"/>
      <c r="BU30" s="70"/>
      <c r="BV30" s="70"/>
      <c r="BW30" s="65"/>
      <c r="BX30" s="66"/>
      <c r="BY30" s="63"/>
      <c r="BZ30" s="67"/>
      <c r="CA30" s="68"/>
      <c r="CB30" s="69"/>
      <c r="CC30" s="70"/>
      <c r="CD30" s="70"/>
      <c r="CE30" s="70"/>
      <c r="CF30" s="65"/>
      <c r="CG30" s="66"/>
      <c r="CH30" s="63"/>
      <c r="CI30" s="67"/>
      <c r="CJ30" s="68"/>
      <c r="CK30" s="69"/>
      <c r="CL30" s="70"/>
      <c r="CM30" s="70"/>
      <c r="CN30" s="70"/>
      <c r="CO30" s="71"/>
      <c r="CP30" s="68"/>
      <c r="CQ30" s="68"/>
      <c r="CR30" s="68"/>
      <c r="CS30" s="72"/>
    </row>
    <row r="31" spans="1:98">
      <c r="A31" s="30"/>
      <c r="B31" s="37"/>
      <c r="C31" s="21"/>
      <c r="D31" s="21"/>
      <c r="E31" s="21"/>
      <c r="F31" s="22"/>
      <c r="G31" s="36"/>
      <c r="H31" s="36"/>
      <c r="I31" s="75"/>
      <c r="J31" s="193"/>
      <c r="K31" s="34"/>
      <c r="L31" s="34"/>
      <c r="M31" s="31"/>
      <c r="N31" s="23"/>
      <c r="O31" s="23"/>
      <c r="P31" s="23"/>
      <c r="Q31" s="33"/>
      <c r="R31" s="32"/>
      <c r="S31" s="23"/>
      <c r="T31" s="32"/>
      <c r="U31" s="183"/>
      <c r="V31" s="25"/>
      <c r="W31" s="25"/>
      <c r="X31" s="189"/>
      <c r="Y31" s="189"/>
      <c r="Z31" s="189"/>
      <c r="AA31" s="189"/>
      <c r="AB31" s="33"/>
      <c r="AC31" s="61"/>
      <c r="AD31" s="63"/>
      <c r="AE31" s="64"/>
      <c r="AF31" s="63"/>
      <c r="AG31" s="67"/>
      <c r="AH31" s="68"/>
      <c r="AI31" s="69"/>
      <c r="AJ31" s="70"/>
      <c r="AK31" s="70"/>
      <c r="AL31" s="70"/>
      <c r="AM31" s="63"/>
      <c r="AN31" s="64"/>
      <c r="AO31" s="63"/>
      <c r="AP31" s="67"/>
      <c r="AQ31" s="68"/>
      <c r="AR31" s="69"/>
      <c r="AS31" s="70"/>
      <c r="AT31" s="70"/>
      <c r="AU31" s="70"/>
      <c r="AV31" s="63"/>
      <c r="AW31" s="64"/>
      <c r="AX31" s="63"/>
      <c r="AY31" s="67"/>
      <c r="AZ31" s="68"/>
      <c r="BA31" s="69"/>
      <c r="BB31" s="70"/>
      <c r="BC31" s="70"/>
      <c r="BD31" s="70"/>
      <c r="BE31" s="63"/>
      <c r="BF31" s="64"/>
      <c r="BG31" s="63"/>
      <c r="BH31" s="67"/>
      <c r="BI31" s="68"/>
      <c r="BJ31" s="69"/>
      <c r="BK31" s="70"/>
      <c r="BL31" s="70"/>
      <c r="BM31" s="70"/>
      <c r="BN31" s="65"/>
      <c r="BO31" s="66"/>
      <c r="BP31" s="63"/>
      <c r="BQ31" s="67"/>
      <c r="BR31" s="68"/>
      <c r="BS31" s="69"/>
      <c r="BT31" s="70"/>
      <c r="BU31" s="70"/>
      <c r="BV31" s="70"/>
      <c r="BW31" s="65"/>
      <c r="BX31" s="66"/>
      <c r="BY31" s="63"/>
      <c r="BZ31" s="67"/>
      <c r="CA31" s="68"/>
      <c r="CB31" s="69"/>
      <c r="CC31" s="70"/>
      <c r="CD31" s="70"/>
      <c r="CE31" s="70"/>
      <c r="CF31" s="65"/>
      <c r="CG31" s="66"/>
      <c r="CH31" s="63"/>
      <c r="CI31" s="67"/>
      <c r="CJ31" s="68"/>
      <c r="CK31" s="69"/>
      <c r="CL31" s="70"/>
      <c r="CM31" s="70"/>
      <c r="CN31" s="70"/>
      <c r="CO31" s="71"/>
      <c r="CP31" s="68"/>
      <c r="CQ31" s="68"/>
      <c r="CR31" s="68"/>
      <c r="CS31" s="72"/>
    </row>
    <row r="32" spans="1:98">
      <c r="A32" s="19">
        <f>AB32</f>
        <v>3.0996818663839</v>
      </c>
      <c r="B32" s="39"/>
      <c r="C32" s="39"/>
      <c r="D32" s="39"/>
      <c r="E32" s="39"/>
      <c r="F32" s="39"/>
      <c r="G32" s="40" t="s">
        <v>131</v>
      </c>
      <c r="H32" s="40"/>
      <c r="I32" s="40"/>
      <c r="J32" s="190">
        <f>SUM(J6:J31)</f>
        <v>943000</v>
      </c>
      <c r="K32" s="41">
        <f>SUM(K6:K31)</f>
        <v>0</v>
      </c>
      <c r="L32" s="41">
        <f>SUM(L6:L31)</f>
        <v>0</v>
      </c>
      <c r="M32" s="41">
        <f>SUM(M6:M31)</f>
        <v>756</v>
      </c>
      <c r="N32" s="41">
        <f>SUM(N6:N31)</f>
        <v>199</v>
      </c>
      <c r="O32" s="41">
        <f>SUM(O6:O31)</f>
        <v>4</v>
      </c>
      <c r="P32" s="41">
        <f>SUM(P6:P31)</f>
        <v>203</v>
      </c>
      <c r="Q32" s="42">
        <f>IFERROR(P32/M32,"-")</f>
        <v>0.26851851851852</v>
      </c>
      <c r="R32" s="78">
        <f>SUM(R6:R31)</f>
        <v>20</v>
      </c>
      <c r="S32" s="78">
        <f>SUM(S6:S31)</f>
        <v>41</v>
      </c>
      <c r="T32" s="42">
        <f>IFERROR(R32/P32,"-")</f>
        <v>0.098522167487685</v>
      </c>
      <c r="U32" s="184">
        <f>IFERROR(J32/P32,"-")</f>
        <v>4645.3201970443</v>
      </c>
      <c r="V32" s="44">
        <f>SUM(V6:V31)</f>
        <v>37</v>
      </c>
      <c r="W32" s="42">
        <f>IFERROR(V32/P32,"-")</f>
        <v>0.18226600985222</v>
      </c>
      <c r="X32" s="190">
        <f>SUM(X6:X31)</f>
        <v>2923000</v>
      </c>
      <c r="Y32" s="190">
        <f>IFERROR(X32/P32,"-")</f>
        <v>14399.014778325</v>
      </c>
      <c r="Z32" s="190">
        <f>IFERROR(X32/V32,"-")</f>
        <v>79000</v>
      </c>
      <c r="AA32" s="190">
        <f>X32-J32</f>
        <v>1980000</v>
      </c>
      <c r="AB32" s="47">
        <f>X32/J32</f>
        <v>3.0996818663839</v>
      </c>
      <c r="AC32" s="60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7"/>
    <mergeCell ref="J7:J7"/>
    <mergeCell ref="U7:U7"/>
    <mergeCell ref="AA7:AA7"/>
    <mergeCell ref="AB7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133</v>
      </c>
      <c r="C6" s="203" t="s">
        <v>134</v>
      </c>
      <c r="D6" s="203" t="s">
        <v>135</v>
      </c>
      <c r="E6" s="203"/>
      <c r="F6" s="203" t="s">
        <v>136</v>
      </c>
      <c r="G6" s="203" t="s">
        <v>137</v>
      </c>
      <c r="H6" s="90" t="s">
        <v>138</v>
      </c>
      <c r="I6" s="90" t="s">
        <v>139</v>
      </c>
      <c r="J6" s="188">
        <v>75000</v>
      </c>
      <c r="K6" s="81">
        <v>0</v>
      </c>
      <c r="L6" s="81">
        <v>0</v>
      </c>
      <c r="M6" s="81">
        <v>27</v>
      </c>
      <c r="N6" s="91">
        <v>2</v>
      </c>
      <c r="O6" s="92">
        <v>0</v>
      </c>
      <c r="P6" s="93">
        <f>N6+O6</f>
        <v>2</v>
      </c>
      <c r="Q6" s="82">
        <f>IFERROR(P6/M6,"-")</f>
        <v>0.074074074074074</v>
      </c>
      <c r="R6" s="81">
        <v>0</v>
      </c>
      <c r="S6" s="81">
        <v>0</v>
      </c>
      <c r="T6" s="82">
        <f>IFERROR(S6/(O6+P6),"-")</f>
        <v>0</v>
      </c>
      <c r="U6" s="182">
        <f>IFERROR(J6/SUM(P6:P7),"-")</f>
        <v>3125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-75000</v>
      </c>
      <c r="AB6" s="85">
        <f>SUM(X6:X7)/SUM(J6:J7)</f>
        <v>0</v>
      </c>
      <c r="AC6" s="79"/>
      <c r="AD6" s="94">
        <v>1</v>
      </c>
      <c r="AE6" s="95">
        <f>IF(P6=0,"",IF(AD6=0,"",(AD6/P6)))</f>
        <v>0.5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140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0</v>
      </c>
      <c r="L7" s="81">
        <v>0</v>
      </c>
      <c r="M7" s="81">
        <v>73</v>
      </c>
      <c r="N7" s="91">
        <v>22</v>
      </c>
      <c r="O7" s="92">
        <v>0</v>
      </c>
      <c r="P7" s="93">
        <f>N7+O7</f>
        <v>22</v>
      </c>
      <c r="Q7" s="82">
        <f>IFERROR(P7/M7,"-")</f>
        <v>0.3013698630137</v>
      </c>
      <c r="R7" s="81">
        <v>0</v>
      </c>
      <c r="S7" s="81">
        <v>2</v>
      </c>
      <c r="T7" s="82">
        <f>IFERROR(S7/(O7+P7),"-")</f>
        <v>0.090909090909091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>
        <v>1</v>
      </c>
      <c r="AE7" s="95">
        <f>IF(P7=0,"",IF(AD7=0,"",(AD7/P7)))</f>
        <v>0.045454545454545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2</v>
      </c>
      <c r="AN7" s="101">
        <f>IF(P7=0,"",IF(AM7=0,"",(AM7/P7)))</f>
        <v>0.090909090909091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0.045454545454545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0.13636363636364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11</v>
      </c>
      <c r="BO7" s="120">
        <f>IF(P7=0,"",IF(BN7=0,"",(BN7/P7)))</f>
        <v>0.5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3</v>
      </c>
      <c r="BX7" s="127">
        <f>IF(P7=0,"",IF(BW7=0,"",(BW7/P7)))</f>
        <v>0.13636363636364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0.045454545454545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2.9375</v>
      </c>
      <c r="B8" s="203" t="s">
        <v>141</v>
      </c>
      <c r="C8" s="203" t="s">
        <v>116</v>
      </c>
      <c r="D8" s="203" t="s">
        <v>142</v>
      </c>
      <c r="E8" s="203"/>
      <c r="F8" s="203" t="s">
        <v>136</v>
      </c>
      <c r="G8" s="203" t="s">
        <v>143</v>
      </c>
      <c r="H8" s="90" t="s">
        <v>144</v>
      </c>
      <c r="I8" s="204" t="s">
        <v>145</v>
      </c>
      <c r="J8" s="188">
        <v>80000</v>
      </c>
      <c r="K8" s="81">
        <v>0</v>
      </c>
      <c r="L8" s="81">
        <v>0</v>
      </c>
      <c r="M8" s="81">
        <v>128</v>
      </c>
      <c r="N8" s="91">
        <v>15</v>
      </c>
      <c r="O8" s="92">
        <v>0</v>
      </c>
      <c r="P8" s="93">
        <f>N8+O8</f>
        <v>15</v>
      </c>
      <c r="Q8" s="82">
        <f>IFERROR(P8/M8,"-")</f>
        <v>0.1171875</v>
      </c>
      <c r="R8" s="81">
        <v>1</v>
      </c>
      <c r="S8" s="81">
        <v>7</v>
      </c>
      <c r="T8" s="82">
        <f>IFERROR(S8/(O8+P8),"-")</f>
        <v>0.46666666666667</v>
      </c>
      <c r="U8" s="182">
        <f>IFERROR(J8/SUM(P8:P9),"-")</f>
        <v>1355.9322033898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155000</v>
      </c>
      <c r="AB8" s="85">
        <f>SUM(X8:X9)/SUM(J8:J9)</f>
        <v>2.9375</v>
      </c>
      <c r="AC8" s="79"/>
      <c r="AD8" s="94">
        <v>3</v>
      </c>
      <c r="AE8" s="95">
        <f>IF(P8=0,"",IF(AD8=0,"",(AD8/P8)))</f>
        <v>0.2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6</v>
      </c>
      <c r="AN8" s="101">
        <f>IF(P8=0,"",IF(AM8=0,"",(AM8/P8)))</f>
        <v>0.4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4</v>
      </c>
      <c r="AW8" s="107">
        <f>IF(P8=0,"",IF(AV8=0,"",(AV8/P8)))</f>
        <v>0.26666666666667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0.13333333333333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146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0</v>
      </c>
      <c r="L9" s="81">
        <v>0</v>
      </c>
      <c r="M9" s="81">
        <v>88</v>
      </c>
      <c r="N9" s="91">
        <v>43</v>
      </c>
      <c r="O9" s="92">
        <v>1</v>
      </c>
      <c r="P9" s="93">
        <f>N9+O9</f>
        <v>44</v>
      </c>
      <c r="Q9" s="82">
        <f>IFERROR(P9/M9,"-")</f>
        <v>0.5</v>
      </c>
      <c r="R9" s="81">
        <v>1</v>
      </c>
      <c r="S9" s="81">
        <v>10</v>
      </c>
      <c r="T9" s="82">
        <f>IFERROR(S9/(O9+P9),"-")</f>
        <v>0.22222222222222</v>
      </c>
      <c r="U9" s="182"/>
      <c r="V9" s="84">
        <v>2</v>
      </c>
      <c r="W9" s="82">
        <f>IF(P9=0,"-",V9/P9)</f>
        <v>0.045454545454545</v>
      </c>
      <c r="X9" s="186">
        <v>235000</v>
      </c>
      <c r="Y9" s="187">
        <f>IFERROR(X9/P9,"-")</f>
        <v>5340.9090909091</v>
      </c>
      <c r="Z9" s="187">
        <f>IFERROR(X9/V9,"-")</f>
        <v>117500</v>
      </c>
      <c r="AA9" s="188"/>
      <c r="AB9" s="85"/>
      <c r="AC9" s="79"/>
      <c r="AD9" s="94">
        <v>1</v>
      </c>
      <c r="AE9" s="95">
        <f>IF(P9=0,"",IF(AD9=0,"",(AD9/P9)))</f>
        <v>0.022727272727273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8</v>
      </c>
      <c r="AN9" s="101">
        <f>IF(P9=0,"",IF(AM9=0,"",(AM9/P9)))</f>
        <v>0.18181818181818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11</v>
      </c>
      <c r="AW9" s="107">
        <f>IF(P9=0,"",IF(AV9=0,"",(AV9/P9)))</f>
        <v>0.25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5</v>
      </c>
      <c r="BF9" s="113">
        <f>IF(P9=0,"",IF(BE9=0,"",(BE9/P9)))</f>
        <v>0.11363636363636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15</v>
      </c>
      <c r="BO9" s="120">
        <f>IF(P9=0,"",IF(BN9=0,"",(BN9/P9)))</f>
        <v>0.34090909090909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0.068181818181818</v>
      </c>
      <c r="BY9" s="128">
        <v>1</v>
      </c>
      <c r="BZ9" s="129">
        <f>IFERROR(BY9/BW9,"-")</f>
        <v>0.33333333333333</v>
      </c>
      <c r="CA9" s="130">
        <v>193000</v>
      </c>
      <c r="CB9" s="131">
        <f>IFERROR(CA9/BW9,"-")</f>
        <v>64333.333333333</v>
      </c>
      <c r="CC9" s="132"/>
      <c r="CD9" s="132"/>
      <c r="CE9" s="132">
        <v>1</v>
      </c>
      <c r="CF9" s="133">
        <v>1</v>
      </c>
      <c r="CG9" s="134">
        <f>IF(P9=0,"",IF(CF9=0,"",(CF9/P9)))</f>
        <v>0.022727272727273</v>
      </c>
      <c r="CH9" s="135">
        <v>1</v>
      </c>
      <c r="CI9" s="136">
        <f>IFERROR(CH9/CF9,"-")</f>
        <v>1</v>
      </c>
      <c r="CJ9" s="137">
        <v>42000</v>
      </c>
      <c r="CK9" s="138">
        <f>IFERROR(CJ9/CF9,"-")</f>
        <v>42000</v>
      </c>
      <c r="CL9" s="139"/>
      <c r="CM9" s="139"/>
      <c r="CN9" s="139">
        <v>1</v>
      </c>
      <c r="CO9" s="140">
        <v>2</v>
      </c>
      <c r="CP9" s="141">
        <v>235000</v>
      </c>
      <c r="CQ9" s="141">
        <v>193000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0.04</v>
      </c>
      <c r="B10" s="203" t="s">
        <v>147</v>
      </c>
      <c r="C10" s="203" t="s">
        <v>148</v>
      </c>
      <c r="D10" s="203" t="s">
        <v>135</v>
      </c>
      <c r="E10" s="203"/>
      <c r="F10" s="203" t="s">
        <v>136</v>
      </c>
      <c r="G10" s="203" t="s">
        <v>149</v>
      </c>
      <c r="H10" s="90" t="s">
        <v>144</v>
      </c>
      <c r="I10" s="90" t="s">
        <v>84</v>
      </c>
      <c r="J10" s="188">
        <v>75000</v>
      </c>
      <c r="K10" s="81">
        <v>0</v>
      </c>
      <c r="L10" s="81">
        <v>0</v>
      </c>
      <c r="M10" s="81">
        <v>41</v>
      </c>
      <c r="N10" s="91">
        <v>3</v>
      </c>
      <c r="O10" s="92">
        <v>0</v>
      </c>
      <c r="P10" s="93">
        <f>N10+O10</f>
        <v>3</v>
      </c>
      <c r="Q10" s="82">
        <f>IFERROR(P10/M10,"-")</f>
        <v>0.073170731707317</v>
      </c>
      <c r="R10" s="81">
        <v>0</v>
      </c>
      <c r="S10" s="81">
        <v>1</v>
      </c>
      <c r="T10" s="82">
        <f>IFERROR(S10/(O10+P10),"-")</f>
        <v>0.33333333333333</v>
      </c>
      <c r="U10" s="182">
        <f>IFERROR(J10/SUM(P10:P11),"-")</f>
        <v>1415.0943396226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-72000</v>
      </c>
      <c r="AB10" s="85">
        <f>SUM(X10:X11)/SUM(J10:J11)</f>
        <v>0.04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0.33333333333333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2</v>
      </c>
      <c r="BO10" s="120">
        <f>IF(P10=0,"",IF(BN10=0,"",(BN10/P10)))</f>
        <v>0.66666666666667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150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0</v>
      </c>
      <c r="L11" s="81">
        <v>0</v>
      </c>
      <c r="M11" s="81">
        <v>103</v>
      </c>
      <c r="N11" s="91">
        <v>50</v>
      </c>
      <c r="O11" s="92">
        <v>0</v>
      </c>
      <c r="P11" s="93">
        <f>N11+O11</f>
        <v>50</v>
      </c>
      <c r="Q11" s="82">
        <f>IFERROR(P11/M11,"-")</f>
        <v>0.48543689320388</v>
      </c>
      <c r="R11" s="81">
        <v>0</v>
      </c>
      <c r="S11" s="81">
        <v>8</v>
      </c>
      <c r="T11" s="82">
        <f>IFERROR(S11/(O11+P11),"-")</f>
        <v>0.16</v>
      </c>
      <c r="U11" s="182"/>
      <c r="V11" s="84">
        <v>1</v>
      </c>
      <c r="W11" s="82">
        <f>IF(P11=0,"-",V11/P11)</f>
        <v>0.02</v>
      </c>
      <c r="X11" s="186">
        <v>3000</v>
      </c>
      <c r="Y11" s="187">
        <f>IFERROR(X11/P11,"-")</f>
        <v>60</v>
      </c>
      <c r="Z11" s="187">
        <f>IFERROR(X11/V11,"-")</f>
        <v>3000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6</v>
      </c>
      <c r="AN11" s="101">
        <f>IF(P11=0,"",IF(AM11=0,"",(AM11/P11)))</f>
        <v>0.12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7</v>
      </c>
      <c r="AW11" s="107">
        <f>IF(P11=0,"",IF(AV11=0,"",(AV11/P11)))</f>
        <v>0.14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15</v>
      </c>
      <c r="BF11" s="113">
        <f>IF(P11=0,"",IF(BE11=0,"",(BE11/P11)))</f>
        <v>0.3</v>
      </c>
      <c r="BG11" s="112">
        <v>1</v>
      </c>
      <c r="BH11" s="114">
        <f>IFERROR(BG11/BE11,"-")</f>
        <v>0.066666666666667</v>
      </c>
      <c r="BI11" s="115">
        <v>3000</v>
      </c>
      <c r="BJ11" s="116">
        <f>IFERROR(BI11/BE11,"-")</f>
        <v>200</v>
      </c>
      <c r="BK11" s="117">
        <v>1</v>
      </c>
      <c r="BL11" s="117"/>
      <c r="BM11" s="117"/>
      <c r="BN11" s="119">
        <v>13</v>
      </c>
      <c r="BO11" s="120">
        <f>IF(P11=0,"",IF(BN11=0,"",(BN11/P11)))</f>
        <v>0.26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8</v>
      </c>
      <c r="BX11" s="127">
        <f>IF(P11=0,"",IF(BW11=0,"",(BW11/P11)))</f>
        <v>0.16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0.02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1</v>
      </c>
      <c r="CP11" s="141">
        <v>3000</v>
      </c>
      <c r="CQ11" s="141">
        <v>3000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7.2666666666667</v>
      </c>
      <c r="B12" s="203" t="s">
        <v>151</v>
      </c>
      <c r="C12" s="203" t="s">
        <v>134</v>
      </c>
      <c r="D12" s="203" t="s">
        <v>135</v>
      </c>
      <c r="E12" s="203"/>
      <c r="F12" s="203" t="s">
        <v>136</v>
      </c>
      <c r="G12" s="203" t="s">
        <v>152</v>
      </c>
      <c r="H12" s="90" t="s">
        <v>138</v>
      </c>
      <c r="I12" s="90" t="s">
        <v>90</v>
      </c>
      <c r="J12" s="188">
        <v>75000</v>
      </c>
      <c r="K12" s="81">
        <v>0</v>
      </c>
      <c r="L12" s="81">
        <v>0</v>
      </c>
      <c r="M12" s="81">
        <v>50</v>
      </c>
      <c r="N12" s="91">
        <v>11</v>
      </c>
      <c r="O12" s="92">
        <v>0</v>
      </c>
      <c r="P12" s="93">
        <f>N12+O12</f>
        <v>11</v>
      </c>
      <c r="Q12" s="82">
        <f>IFERROR(P12/M12,"-")</f>
        <v>0.22</v>
      </c>
      <c r="R12" s="81">
        <v>0</v>
      </c>
      <c r="S12" s="81">
        <v>4</v>
      </c>
      <c r="T12" s="82">
        <f>IFERROR(S12/(O12+P12),"-")</f>
        <v>0.36363636363636</v>
      </c>
      <c r="U12" s="182">
        <f>IFERROR(J12/SUM(P12:P13),"-")</f>
        <v>1562.5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470000</v>
      </c>
      <c r="AB12" s="85">
        <f>SUM(X12:X13)/SUM(J12:J13)</f>
        <v>7.2666666666667</v>
      </c>
      <c r="AC12" s="79"/>
      <c r="AD12" s="94">
        <v>5</v>
      </c>
      <c r="AE12" s="95">
        <f>IF(P12=0,"",IF(AD12=0,"",(AD12/P12)))</f>
        <v>0.45454545454545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2</v>
      </c>
      <c r="AN12" s="101">
        <f>IF(P12=0,"",IF(AM12=0,"",(AM12/P12)))</f>
        <v>0.18181818181818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3</v>
      </c>
      <c r="AW12" s="107">
        <f>IF(P12=0,"",IF(AV12=0,"",(AV12/P12)))</f>
        <v>0.27272727272727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1</v>
      </c>
      <c r="BF12" s="113">
        <f>IF(P12=0,"",IF(BE12=0,"",(BE12/P12)))</f>
        <v>0.090909090909091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153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0</v>
      </c>
      <c r="L13" s="81">
        <v>0</v>
      </c>
      <c r="M13" s="81">
        <v>61</v>
      </c>
      <c r="N13" s="91">
        <v>37</v>
      </c>
      <c r="O13" s="92">
        <v>0</v>
      </c>
      <c r="P13" s="93">
        <f>N13+O13</f>
        <v>37</v>
      </c>
      <c r="Q13" s="82">
        <f>IFERROR(P13/M13,"-")</f>
        <v>0.60655737704918</v>
      </c>
      <c r="R13" s="81">
        <v>1</v>
      </c>
      <c r="S13" s="81">
        <v>9</v>
      </c>
      <c r="T13" s="82">
        <f>IFERROR(S13/(O13+P13),"-")</f>
        <v>0.24324324324324</v>
      </c>
      <c r="U13" s="182"/>
      <c r="V13" s="84">
        <v>2</v>
      </c>
      <c r="W13" s="82">
        <f>IF(P13=0,"-",V13/P13)</f>
        <v>0.054054054054054</v>
      </c>
      <c r="X13" s="186">
        <v>545000</v>
      </c>
      <c r="Y13" s="187">
        <f>IFERROR(X13/P13,"-")</f>
        <v>14729.72972973</v>
      </c>
      <c r="Z13" s="187">
        <f>IFERROR(X13/V13,"-")</f>
        <v>272500</v>
      </c>
      <c r="AA13" s="188"/>
      <c r="AB13" s="85"/>
      <c r="AC13" s="79"/>
      <c r="AD13" s="94">
        <v>4</v>
      </c>
      <c r="AE13" s="95">
        <f>IF(P13=0,"",IF(AD13=0,"",(AD13/P13)))</f>
        <v>0.10810810810811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6</v>
      </c>
      <c r="AN13" s="101">
        <f>IF(P13=0,"",IF(AM13=0,"",(AM13/P13)))</f>
        <v>0.16216216216216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3</v>
      </c>
      <c r="AW13" s="107">
        <f>IF(P13=0,"",IF(AV13=0,"",(AV13/P13)))</f>
        <v>0.081081081081081</v>
      </c>
      <c r="AX13" s="106">
        <v>1</v>
      </c>
      <c r="AY13" s="108">
        <f>IFERROR(AX13/AV13,"-")</f>
        <v>0.33333333333333</v>
      </c>
      <c r="AZ13" s="109">
        <v>6000</v>
      </c>
      <c r="BA13" s="110">
        <f>IFERROR(AZ13/AV13,"-")</f>
        <v>2000</v>
      </c>
      <c r="BB13" s="111"/>
      <c r="BC13" s="111">
        <v>1</v>
      </c>
      <c r="BD13" s="111"/>
      <c r="BE13" s="112">
        <v>9</v>
      </c>
      <c r="BF13" s="113">
        <f>IF(P13=0,"",IF(BE13=0,"",(BE13/P13)))</f>
        <v>0.24324324324324</v>
      </c>
      <c r="BG13" s="112">
        <v>1</v>
      </c>
      <c r="BH13" s="114">
        <f>IFERROR(BG13/BE13,"-")</f>
        <v>0.11111111111111</v>
      </c>
      <c r="BI13" s="115">
        <v>539000</v>
      </c>
      <c r="BJ13" s="116">
        <f>IFERROR(BI13/BE13,"-")</f>
        <v>59888.888888889</v>
      </c>
      <c r="BK13" s="117"/>
      <c r="BL13" s="117"/>
      <c r="BM13" s="117">
        <v>1</v>
      </c>
      <c r="BN13" s="119">
        <v>10</v>
      </c>
      <c r="BO13" s="120">
        <f>IF(P13=0,"",IF(BN13=0,"",(BN13/P13)))</f>
        <v>0.27027027027027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4</v>
      </c>
      <c r="BX13" s="127">
        <f>IF(P13=0,"",IF(BW13=0,"",(BW13/P13)))</f>
        <v>0.10810810810811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0.027027027027027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2</v>
      </c>
      <c r="CP13" s="141">
        <v>545000</v>
      </c>
      <c r="CQ13" s="141">
        <v>539000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>
        <f>AB14</f>
        <v>0.58461538461538</v>
      </c>
      <c r="B14" s="203" t="s">
        <v>154</v>
      </c>
      <c r="C14" s="203" t="s">
        <v>148</v>
      </c>
      <c r="D14" s="203" t="s">
        <v>142</v>
      </c>
      <c r="E14" s="203"/>
      <c r="F14" s="203" t="s">
        <v>136</v>
      </c>
      <c r="G14" s="203" t="s">
        <v>155</v>
      </c>
      <c r="H14" s="90" t="s">
        <v>156</v>
      </c>
      <c r="I14" s="90" t="s">
        <v>157</v>
      </c>
      <c r="J14" s="188">
        <v>65000</v>
      </c>
      <c r="K14" s="81">
        <v>0</v>
      </c>
      <c r="L14" s="81">
        <v>0</v>
      </c>
      <c r="M14" s="81">
        <v>4</v>
      </c>
      <c r="N14" s="91">
        <v>0</v>
      </c>
      <c r="O14" s="92">
        <v>0</v>
      </c>
      <c r="P14" s="93">
        <f>N14+O14</f>
        <v>0</v>
      </c>
      <c r="Q14" s="82">
        <f>IFERROR(P14/M14,"-")</f>
        <v>0</v>
      </c>
      <c r="R14" s="81">
        <v>0</v>
      </c>
      <c r="S14" s="81">
        <v>0</v>
      </c>
      <c r="T14" s="82" t="str">
        <f>IFERROR(S14/(O14+P14),"-")</f>
        <v>-</v>
      </c>
      <c r="U14" s="182">
        <f>IFERROR(J14/SUM(P14:P15),"-")</f>
        <v>2600</v>
      </c>
      <c r="V14" s="84">
        <v>0</v>
      </c>
      <c r="W14" s="82" t="str">
        <f>IF(P14=0,"-",V14/P14)</f>
        <v>-</v>
      </c>
      <c r="X14" s="186">
        <v>0</v>
      </c>
      <c r="Y14" s="187" t="str">
        <f>IFERROR(X14/P14,"-")</f>
        <v>-</v>
      </c>
      <c r="Z14" s="187" t="str">
        <f>IFERROR(X14/V14,"-")</f>
        <v>-</v>
      </c>
      <c r="AA14" s="188">
        <f>SUM(X14:X15)-SUM(J14:J15)</f>
        <v>-27000</v>
      </c>
      <c r="AB14" s="85">
        <f>SUM(X14:X15)/SUM(J14:J15)</f>
        <v>0.58461538461538</v>
      </c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158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0</v>
      </c>
      <c r="L15" s="81">
        <v>0</v>
      </c>
      <c r="M15" s="81">
        <v>70</v>
      </c>
      <c r="N15" s="91">
        <v>25</v>
      </c>
      <c r="O15" s="92">
        <v>0</v>
      </c>
      <c r="P15" s="93">
        <f>N15+O15</f>
        <v>25</v>
      </c>
      <c r="Q15" s="82">
        <f>IFERROR(P15/M15,"-")</f>
        <v>0.35714285714286</v>
      </c>
      <c r="R15" s="81">
        <v>1</v>
      </c>
      <c r="S15" s="81">
        <v>7</v>
      </c>
      <c r="T15" s="82">
        <f>IFERROR(S15/(O15+P15),"-")</f>
        <v>0.28</v>
      </c>
      <c r="U15" s="182"/>
      <c r="V15" s="84">
        <v>1</v>
      </c>
      <c r="W15" s="82">
        <f>IF(P15=0,"-",V15/P15)</f>
        <v>0.04</v>
      </c>
      <c r="X15" s="186">
        <v>38000</v>
      </c>
      <c r="Y15" s="187">
        <f>IFERROR(X15/P15,"-")</f>
        <v>1520</v>
      </c>
      <c r="Z15" s="187">
        <f>IFERROR(X15/V15,"-")</f>
        <v>38000</v>
      </c>
      <c r="AA15" s="188"/>
      <c r="AB15" s="85"/>
      <c r="AC15" s="79"/>
      <c r="AD15" s="94">
        <v>1</v>
      </c>
      <c r="AE15" s="95">
        <f>IF(P15=0,"",IF(AD15=0,"",(AD15/P15)))</f>
        <v>0.04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6</v>
      </c>
      <c r="AN15" s="101">
        <f>IF(P15=0,"",IF(AM15=0,"",(AM15/P15)))</f>
        <v>0.24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4</v>
      </c>
      <c r="AW15" s="107">
        <f>IF(P15=0,"",IF(AV15=0,"",(AV15/P15)))</f>
        <v>0.16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5</v>
      </c>
      <c r="BF15" s="113">
        <f>IF(P15=0,"",IF(BE15=0,"",(BE15/P15)))</f>
        <v>0.2</v>
      </c>
      <c r="BG15" s="112">
        <v>1</v>
      </c>
      <c r="BH15" s="114">
        <f>IFERROR(BG15/BE15,"-")</f>
        <v>0.2</v>
      </c>
      <c r="BI15" s="115">
        <v>38000</v>
      </c>
      <c r="BJ15" s="116">
        <f>IFERROR(BI15/BE15,"-")</f>
        <v>7600</v>
      </c>
      <c r="BK15" s="117"/>
      <c r="BL15" s="117"/>
      <c r="BM15" s="117">
        <v>1</v>
      </c>
      <c r="BN15" s="119">
        <v>5</v>
      </c>
      <c r="BO15" s="120">
        <f>IF(P15=0,"",IF(BN15=0,"",(BN15/P15)))</f>
        <v>0.2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3</v>
      </c>
      <c r="BX15" s="127">
        <f>IF(P15=0,"",IF(BW15=0,"",(BW15/P15)))</f>
        <v>0.12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1</v>
      </c>
      <c r="CG15" s="134">
        <f>IF(P15=0,"",IF(CF15=0,"",(CF15/P15)))</f>
        <v>0.04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1</v>
      </c>
      <c r="CP15" s="141">
        <v>38000</v>
      </c>
      <c r="CQ15" s="141">
        <v>38000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3.96</v>
      </c>
      <c r="B16" s="203" t="s">
        <v>159</v>
      </c>
      <c r="C16" s="203" t="s">
        <v>148</v>
      </c>
      <c r="D16" s="203" t="s">
        <v>142</v>
      </c>
      <c r="E16" s="203"/>
      <c r="F16" s="203" t="s">
        <v>136</v>
      </c>
      <c r="G16" s="203" t="s">
        <v>160</v>
      </c>
      <c r="H16" s="90" t="s">
        <v>144</v>
      </c>
      <c r="I16" s="90" t="s">
        <v>161</v>
      </c>
      <c r="J16" s="188">
        <v>75000</v>
      </c>
      <c r="K16" s="81">
        <v>0</v>
      </c>
      <c r="L16" s="81">
        <v>0</v>
      </c>
      <c r="M16" s="81">
        <v>80</v>
      </c>
      <c r="N16" s="91">
        <v>16</v>
      </c>
      <c r="O16" s="92">
        <v>0</v>
      </c>
      <c r="P16" s="93">
        <f>N16+O16</f>
        <v>16</v>
      </c>
      <c r="Q16" s="82">
        <f>IFERROR(P16/M16,"-")</f>
        <v>0.2</v>
      </c>
      <c r="R16" s="81">
        <v>0</v>
      </c>
      <c r="S16" s="81">
        <v>1</v>
      </c>
      <c r="T16" s="82">
        <f>IFERROR(S16/(O16+P16),"-")</f>
        <v>0.0625</v>
      </c>
      <c r="U16" s="182">
        <f>IFERROR(J16/SUM(P16:P17),"-")</f>
        <v>815.21739130435</v>
      </c>
      <c r="V16" s="84">
        <v>1</v>
      </c>
      <c r="W16" s="82">
        <f>IF(P16=0,"-",V16/P16)</f>
        <v>0.0625</v>
      </c>
      <c r="X16" s="186">
        <v>17000</v>
      </c>
      <c r="Y16" s="187">
        <f>IFERROR(X16/P16,"-")</f>
        <v>1062.5</v>
      </c>
      <c r="Z16" s="187">
        <f>IFERROR(X16/V16,"-")</f>
        <v>17000</v>
      </c>
      <c r="AA16" s="188">
        <f>SUM(X16:X17)-SUM(J16:J17)</f>
        <v>222000</v>
      </c>
      <c r="AB16" s="85">
        <f>SUM(X16:X17)/SUM(J16:J17)</f>
        <v>3.96</v>
      </c>
      <c r="AC16" s="79"/>
      <c r="AD16" s="94">
        <v>2</v>
      </c>
      <c r="AE16" s="95">
        <f>IF(P16=0,"",IF(AD16=0,"",(AD16/P16)))</f>
        <v>0.125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>
        <v>1</v>
      </c>
      <c r="AN16" s="101">
        <f>IF(P16=0,"",IF(AM16=0,"",(AM16/P16)))</f>
        <v>0.0625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>
        <v>2</v>
      </c>
      <c r="AW16" s="107">
        <f>IF(P16=0,"",IF(AV16=0,"",(AV16/P16)))</f>
        <v>0.125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4</v>
      </c>
      <c r="BF16" s="113">
        <f>IF(P16=0,"",IF(BE16=0,"",(BE16/P16)))</f>
        <v>0.25</v>
      </c>
      <c r="BG16" s="112">
        <v>1</v>
      </c>
      <c r="BH16" s="114">
        <f>IFERROR(BG16/BE16,"-")</f>
        <v>0.25</v>
      </c>
      <c r="BI16" s="115">
        <v>17000</v>
      </c>
      <c r="BJ16" s="116">
        <f>IFERROR(BI16/BE16,"-")</f>
        <v>4250</v>
      </c>
      <c r="BK16" s="117"/>
      <c r="BL16" s="117"/>
      <c r="BM16" s="117">
        <v>1</v>
      </c>
      <c r="BN16" s="119">
        <v>4</v>
      </c>
      <c r="BO16" s="120">
        <f>IF(P16=0,"",IF(BN16=0,"",(BN16/P16)))</f>
        <v>0.25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3</v>
      </c>
      <c r="BX16" s="127">
        <f>IF(P16=0,"",IF(BW16=0,"",(BW16/P16)))</f>
        <v>0.1875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17000</v>
      </c>
      <c r="CQ16" s="141">
        <v>17000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162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0</v>
      </c>
      <c r="L17" s="81">
        <v>0</v>
      </c>
      <c r="M17" s="81">
        <v>167</v>
      </c>
      <c r="N17" s="91">
        <v>76</v>
      </c>
      <c r="O17" s="92">
        <v>0</v>
      </c>
      <c r="P17" s="93">
        <f>N17+O17</f>
        <v>76</v>
      </c>
      <c r="Q17" s="82">
        <f>IFERROR(P17/M17,"-")</f>
        <v>0.45508982035928</v>
      </c>
      <c r="R17" s="81">
        <v>3</v>
      </c>
      <c r="S17" s="81">
        <v>11</v>
      </c>
      <c r="T17" s="82">
        <f>IFERROR(S17/(O17+P17),"-")</f>
        <v>0.14473684210526</v>
      </c>
      <c r="U17" s="182"/>
      <c r="V17" s="84">
        <v>4</v>
      </c>
      <c r="W17" s="82">
        <f>IF(P17=0,"-",V17/P17)</f>
        <v>0.052631578947368</v>
      </c>
      <c r="X17" s="186">
        <v>280000</v>
      </c>
      <c r="Y17" s="187">
        <f>IFERROR(X17/P17,"-")</f>
        <v>3684.2105263158</v>
      </c>
      <c r="Z17" s="187">
        <f>IFERROR(X17/V17,"-")</f>
        <v>70000</v>
      </c>
      <c r="AA17" s="188"/>
      <c r="AB17" s="85"/>
      <c r="AC17" s="79"/>
      <c r="AD17" s="94">
        <v>1</v>
      </c>
      <c r="AE17" s="95">
        <f>IF(P17=0,"",IF(AD17=0,"",(AD17/P17)))</f>
        <v>0.013157894736842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>
        <v>7</v>
      </c>
      <c r="AN17" s="101">
        <f>IF(P17=0,"",IF(AM17=0,"",(AM17/P17)))</f>
        <v>0.092105263157895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5</v>
      </c>
      <c r="AW17" s="107">
        <f>IF(P17=0,"",IF(AV17=0,"",(AV17/P17)))</f>
        <v>0.065789473684211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28</v>
      </c>
      <c r="BF17" s="113">
        <f>IF(P17=0,"",IF(BE17=0,"",(BE17/P17)))</f>
        <v>0.36842105263158</v>
      </c>
      <c r="BG17" s="112">
        <v>1</v>
      </c>
      <c r="BH17" s="114">
        <f>IFERROR(BG17/BE17,"-")</f>
        <v>0.035714285714286</v>
      </c>
      <c r="BI17" s="115">
        <v>30000</v>
      </c>
      <c r="BJ17" s="116">
        <f>IFERROR(BI17/BE17,"-")</f>
        <v>1071.4285714286</v>
      </c>
      <c r="BK17" s="117"/>
      <c r="BL17" s="117"/>
      <c r="BM17" s="117">
        <v>1</v>
      </c>
      <c r="BN17" s="119">
        <v>19</v>
      </c>
      <c r="BO17" s="120">
        <f>IF(P17=0,"",IF(BN17=0,"",(BN17/P17)))</f>
        <v>0.25</v>
      </c>
      <c r="BP17" s="121">
        <v>2</v>
      </c>
      <c r="BQ17" s="122">
        <f>IFERROR(BP17/BN17,"-")</f>
        <v>0.10526315789474</v>
      </c>
      <c r="BR17" s="123">
        <v>136000</v>
      </c>
      <c r="BS17" s="124">
        <f>IFERROR(BR17/BN17,"-")</f>
        <v>7157.8947368421</v>
      </c>
      <c r="BT17" s="125">
        <v>1</v>
      </c>
      <c r="BU17" s="125"/>
      <c r="BV17" s="125">
        <v>1</v>
      </c>
      <c r="BW17" s="126">
        <v>15</v>
      </c>
      <c r="BX17" s="127">
        <f>IF(P17=0,"",IF(BW17=0,"",(BW17/P17)))</f>
        <v>0.19736842105263</v>
      </c>
      <c r="BY17" s="128">
        <v>1</v>
      </c>
      <c r="BZ17" s="129">
        <f>IFERROR(BY17/BW17,"-")</f>
        <v>0.066666666666667</v>
      </c>
      <c r="CA17" s="130">
        <v>114000</v>
      </c>
      <c r="CB17" s="131">
        <f>IFERROR(CA17/BW17,"-")</f>
        <v>7600</v>
      </c>
      <c r="CC17" s="132"/>
      <c r="CD17" s="132"/>
      <c r="CE17" s="132">
        <v>1</v>
      </c>
      <c r="CF17" s="133">
        <v>1</v>
      </c>
      <c r="CG17" s="134">
        <f>IF(P17=0,"",IF(CF17=0,"",(CF17/P17)))</f>
        <v>0.013157894736842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4</v>
      </c>
      <c r="CP17" s="141">
        <v>280000</v>
      </c>
      <c r="CQ17" s="141">
        <v>134000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2.625</v>
      </c>
      <c r="B18" s="203" t="s">
        <v>163</v>
      </c>
      <c r="C18" s="203" t="s">
        <v>164</v>
      </c>
      <c r="D18" s="203" t="s">
        <v>135</v>
      </c>
      <c r="E18" s="203"/>
      <c r="F18" s="203" t="s">
        <v>136</v>
      </c>
      <c r="G18" s="203" t="s">
        <v>165</v>
      </c>
      <c r="H18" s="90" t="s">
        <v>144</v>
      </c>
      <c r="I18" s="90" t="s">
        <v>166</v>
      </c>
      <c r="J18" s="188">
        <v>120000</v>
      </c>
      <c r="K18" s="81">
        <v>0</v>
      </c>
      <c r="L18" s="81">
        <v>0</v>
      </c>
      <c r="M18" s="81">
        <v>139</v>
      </c>
      <c r="N18" s="91">
        <v>27</v>
      </c>
      <c r="O18" s="92">
        <v>0</v>
      </c>
      <c r="P18" s="93">
        <f>N18+O18</f>
        <v>27</v>
      </c>
      <c r="Q18" s="82">
        <f>IFERROR(P18/M18,"-")</f>
        <v>0.19424460431655</v>
      </c>
      <c r="R18" s="81">
        <v>0</v>
      </c>
      <c r="S18" s="81">
        <v>11</v>
      </c>
      <c r="T18" s="82">
        <f>IFERROR(S18/(O18+P18),"-")</f>
        <v>0.40740740740741</v>
      </c>
      <c r="U18" s="182">
        <f>IFERROR(J18/SUM(P18:P19),"-")</f>
        <v>1348.3146067416</v>
      </c>
      <c r="V18" s="84">
        <v>3</v>
      </c>
      <c r="W18" s="82">
        <f>IF(P18=0,"-",V18/P18)</f>
        <v>0.11111111111111</v>
      </c>
      <c r="X18" s="186">
        <v>92000</v>
      </c>
      <c r="Y18" s="187">
        <f>IFERROR(X18/P18,"-")</f>
        <v>3407.4074074074</v>
      </c>
      <c r="Z18" s="187">
        <f>IFERROR(X18/V18,"-")</f>
        <v>30666.666666667</v>
      </c>
      <c r="AA18" s="188">
        <f>SUM(X18:X19)-SUM(J18:J19)</f>
        <v>195000</v>
      </c>
      <c r="AB18" s="85">
        <f>SUM(X18:X19)/SUM(J18:J19)</f>
        <v>2.625</v>
      </c>
      <c r="AC18" s="79"/>
      <c r="AD18" s="94">
        <v>7</v>
      </c>
      <c r="AE18" s="95">
        <f>IF(P18=0,"",IF(AD18=0,"",(AD18/P18)))</f>
        <v>0.25925925925926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>
        <v>10</v>
      </c>
      <c r="AN18" s="101">
        <f>IF(P18=0,"",IF(AM18=0,"",(AM18/P18)))</f>
        <v>0.37037037037037</v>
      </c>
      <c r="AO18" s="100">
        <v>2</v>
      </c>
      <c r="AP18" s="102">
        <f>IFERROR(AP18/AM18,"-")</f>
        <v>0</v>
      </c>
      <c r="AQ18" s="103">
        <v>89000</v>
      </c>
      <c r="AR18" s="104">
        <f>IFERROR(AQ18/AM18,"-")</f>
        <v>8900</v>
      </c>
      <c r="AS18" s="105"/>
      <c r="AT18" s="105">
        <v>1</v>
      </c>
      <c r="AU18" s="105">
        <v>1</v>
      </c>
      <c r="AV18" s="106">
        <v>2</v>
      </c>
      <c r="AW18" s="107">
        <f>IF(P18=0,"",IF(AV18=0,"",(AV18/P18)))</f>
        <v>0.074074074074074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4</v>
      </c>
      <c r="BF18" s="113">
        <f>IF(P18=0,"",IF(BE18=0,"",(BE18/P18)))</f>
        <v>0.14814814814815</v>
      </c>
      <c r="BG18" s="112">
        <v>1</v>
      </c>
      <c r="BH18" s="114">
        <f>IFERROR(BG18/BE18,"-")</f>
        <v>0.25</v>
      </c>
      <c r="BI18" s="115">
        <v>3000</v>
      </c>
      <c r="BJ18" s="116">
        <f>IFERROR(BI18/BE18,"-")</f>
        <v>750</v>
      </c>
      <c r="BK18" s="117">
        <v>1</v>
      </c>
      <c r="BL18" s="117"/>
      <c r="BM18" s="117"/>
      <c r="BN18" s="119">
        <v>3</v>
      </c>
      <c r="BO18" s="120">
        <f>IF(P18=0,"",IF(BN18=0,"",(BN18/P18)))</f>
        <v>0.11111111111111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0.037037037037037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3</v>
      </c>
      <c r="CP18" s="141">
        <v>92000</v>
      </c>
      <c r="CQ18" s="141">
        <v>76000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167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0</v>
      </c>
      <c r="L19" s="81">
        <v>0</v>
      </c>
      <c r="M19" s="81">
        <v>121</v>
      </c>
      <c r="N19" s="91">
        <v>60</v>
      </c>
      <c r="O19" s="92">
        <v>2</v>
      </c>
      <c r="P19" s="93">
        <f>N19+O19</f>
        <v>62</v>
      </c>
      <c r="Q19" s="82">
        <f>IFERROR(P19/M19,"-")</f>
        <v>0.51239669421488</v>
      </c>
      <c r="R19" s="81">
        <v>3</v>
      </c>
      <c r="S19" s="81">
        <v>13</v>
      </c>
      <c r="T19" s="82">
        <f>IFERROR(S19/(O19+P19),"-")</f>
        <v>0.203125</v>
      </c>
      <c r="U19" s="182"/>
      <c r="V19" s="84">
        <v>5</v>
      </c>
      <c r="W19" s="82">
        <f>IF(P19=0,"-",V19/P19)</f>
        <v>0.080645161290323</v>
      </c>
      <c r="X19" s="186">
        <v>223000</v>
      </c>
      <c r="Y19" s="187">
        <f>IFERROR(X19/P19,"-")</f>
        <v>3596.7741935484</v>
      </c>
      <c r="Z19" s="187">
        <f>IFERROR(X19/V19,"-")</f>
        <v>44600</v>
      </c>
      <c r="AA19" s="188"/>
      <c r="AB19" s="85"/>
      <c r="AC19" s="79"/>
      <c r="AD19" s="94">
        <v>2</v>
      </c>
      <c r="AE19" s="95">
        <f>IF(P19=0,"",IF(AD19=0,"",(AD19/P19)))</f>
        <v>0.032258064516129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15</v>
      </c>
      <c r="AN19" s="101">
        <f>IF(P19=0,"",IF(AM19=0,"",(AM19/P19)))</f>
        <v>0.24193548387097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10</v>
      </c>
      <c r="AW19" s="107">
        <f>IF(P19=0,"",IF(AV19=0,"",(AV19/P19)))</f>
        <v>0.16129032258065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15</v>
      </c>
      <c r="BF19" s="113">
        <f>IF(P19=0,"",IF(BE19=0,"",(BE19/P19)))</f>
        <v>0.24193548387097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14</v>
      </c>
      <c r="BO19" s="120">
        <f>IF(P19=0,"",IF(BN19=0,"",(BN19/P19)))</f>
        <v>0.2258064516129</v>
      </c>
      <c r="BP19" s="121">
        <v>4</v>
      </c>
      <c r="BQ19" s="122">
        <f>IFERROR(BP19/BN19,"-")</f>
        <v>0.28571428571429</v>
      </c>
      <c r="BR19" s="123">
        <v>195000</v>
      </c>
      <c r="BS19" s="124">
        <f>IFERROR(BR19/BN19,"-")</f>
        <v>13928.571428571</v>
      </c>
      <c r="BT19" s="125">
        <v>1</v>
      </c>
      <c r="BU19" s="125">
        <v>1</v>
      </c>
      <c r="BV19" s="125">
        <v>2</v>
      </c>
      <c r="BW19" s="126">
        <v>5</v>
      </c>
      <c r="BX19" s="127">
        <f>IF(P19=0,"",IF(BW19=0,"",(BW19/P19)))</f>
        <v>0.080645161290323</v>
      </c>
      <c r="BY19" s="128">
        <v>1</v>
      </c>
      <c r="BZ19" s="129">
        <f>IFERROR(BY19/BW19,"-")</f>
        <v>0.2</v>
      </c>
      <c r="CA19" s="130">
        <v>28000</v>
      </c>
      <c r="CB19" s="131">
        <f>IFERROR(CA19/BW19,"-")</f>
        <v>5600</v>
      </c>
      <c r="CC19" s="132"/>
      <c r="CD19" s="132"/>
      <c r="CE19" s="132">
        <v>1</v>
      </c>
      <c r="CF19" s="133">
        <v>1</v>
      </c>
      <c r="CG19" s="134">
        <f>IF(P19=0,"",IF(CF19=0,"",(CF19/P19)))</f>
        <v>0.016129032258065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5</v>
      </c>
      <c r="CP19" s="141">
        <v>223000</v>
      </c>
      <c r="CQ19" s="141">
        <v>105000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7.3764705882353</v>
      </c>
      <c r="B20" s="203" t="s">
        <v>168</v>
      </c>
      <c r="C20" s="203" t="s">
        <v>164</v>
      </c>
      <c r="D20" s="203" t="s">
        <v>142</v>
      </c>
      <c r="E20" s="203"/>
      <c r="F20" s="203" t="s">
        <v>136</v>
      </c>
      <c r="G20" s="203" t="s">
        <v>169</v>
      </c>
      <c r="H20" s="90" t="s">
        <v>144</v>
      </c>
      <c r="I20" s="90" t="s">
        <v>170</v>
      </c>
      <c r="J20" s="188">
        <v>170000</v>
      </c>
      <c r="K20" s="81">
        <v>0</v>
      </c>
      <c r="L20" s="81">
        <v>0</v>
      </c>
      <c r="M20" s="81">
        <v>317</v>
      </c>
      <c r="N20" s="91">
        <v>49</v>
      </c>
      <c r="O20" s="92">
        <v>0</v>
      </c>
      <c r="P20" s="93">
        <f>N20+O20</f>
        <v>49</v>
      </c>
      <c r="Q20" s="82">
        <f>IFERROR(P20/M20,"-")</f>
        <v>0.15457413249211</v>
      </c>
      <c r="R20" s="81">
        <v>2</v>
      </c>
      <c r="S20" s="81">
        <v>13</v>
      </c>
      <c r="T20" s="82">
        <f>IFERROR(S20/(O20+P20),"-")</f>
        <v>0.26530612244898</v>
      </c>
      <c r="U20" s="182">
        <f>IFERROR(J20/SUM(P20:P21),"-")</f>
        <v>1214.2857142857</v>
      </c>
      <c r="V20" s="84">
        <v>5</v>
      </c>
      <c r="W20" s="82">
        <f>IF(P20=0,"-",V20/P20)</f>
        <v>0.10204081632653</v>
      </c>
      <c r="X20" s="186">
        <v>452000</v>
      </c>
      <c r="Y20" s="187">
        <f>IFERROR(X20/P20,"-")</f>
        <v>9224.4897959184</v>
      </c>
      <c r="Z20" s="187">
        <f>IFERROR(X20/V20,"-")</f>
        <v>90400</v>
      </c>
      <c r="AA20" s="188">
        <f>SUM(X20:X21)-SUM(J20:J21)</f>
        <v>1084000</v>
      </c>
      <c r="AB20" s="85">
        <f>SUM(X20:X21)/SUM(J20:J21)</f>
        <v>7.3764705882353</v>
      </c>
      <c r="AC20" s="79"/>
      <c r="AD20" s="94">
        <v>6</v>
      </c>
      <c r="AE20" s="95">
        <f>IF(P20=0,"",IF(AD20=0,"",(AD20/P20)))</f>
        <v>0.12244897959184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>
        <v>8</v>
      </c>
      <c r="AN20" s="101">
        <f>IF(P20=0,"",IF(AM20=0,"",(AM20/P20)))</f>
        <v>0.16326530612245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>
        <v>6</v>
      </c>
      <c r="AW20" s="107">
        <f>IF(P20=0,"",IF(AV20=0,"",(AV20/P20)))</f>
        <v>0.12244897959184</v>
      </c>
      <c r="AX20" s="106">
        <v>1</v>
      </c>
      <c r="AY20" s="108">
        <f>IFERROR(AX20/AV20,"-")</f>
        <v>0.16666666666667</v>
      </c>
      <c r="AZ20" s="109">
        <v>21000</v>
      </c>
      <c r="BA20" s="110">
        <f>IFERROR(AZ20/AV20,"-")</f>
        <v>3500</v>
      </c>
      <c r="BB20" s="111"/>
      <c r="BC20" s="111"/>
      <c r="BD20" s="111">
        <v>1</v>
      </c>
      <c r="BE20" s="112">
        <v>15</v>
      </c>
      <c r="BF20" s="113">
        <f>IF(P20=0,"",IF(BE20=0,"",(BE20/P20)))</f>
        <v>0.30612244897959</v>
      </c>
      <c r="BG20" s="112">
        <v>1</v>
      </c>
      <c r="BH20" s="114">
        <f>IFERROR(BG20/BE20,"-")</f>
        <v>0.066666666666667</v>
      </c>
      <c r="BI20" s="115">
        <v>101000</v>
      </c>
      <c r="BJ20" s="116">
        <f>IFERROR(BI20/BE20,"-")</f>
        <v>6733.3333333333</v>
      </c>
      <c r="BK20" s="117"/>
      <c r="BL20" s="117"/>
      <c r="BM20" s="117">
        <v>1</v>
      </c>
      <c r="BN20" s="119">
        <v>12</v>
      </c>
      <c r="BO20" s="120">
        <f>IF(P20=0,"",IF(BN20=0,"",(BN20/P20)))</f>
        <v>0.24489795918367</v>
      </c>
      <c r="BP20" s="121">
        <v>3</v>
      </c>
      <c r="BQ20" s="122">
        <f>IFERROR(BP20/BN20,"-")</f>
        <v>0.25</v>
      </c>
      <c r="BR20" s="123">
        <v>330000</v>
      </c>
      <c r="BS20" s="124">
        <f>IFERROR(BR20/BN20,"-")</f>
        <v>27500</v>
      </c>
      <c r="BT20" s="125">
        <v>1</v>
      </c>
      <c r="BU20" s="125">
        <v>1</v>
      </c>
      <c r="BV20" s="125">
        <v>1</v>
      </c>
      <c r="BW20" s="126">
        <v>2</v>
      </c>
      <c r="BX20" s="127">
        <f>IF(P20=0,"",IF(BW20=0,"",(BW20/P20)))</f>
        <v>0.040816326530612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5</v>
      </c>
      <c r="CP20" s="141">
        <v>452000</v>
      </c>
      <c r="CQ20" s="141">
        <v>310000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171</v>
      </c>
      <c r="C21" s="203"/>
      <c r="D21" s="203"/>
      <c r="E21" s="203"/>
      <c r="F21" s="203" t="s">
        <v>64</v>
      </c>
      <c r="G21" s="203"/>
      <c r="H21" s="90"/>
      <c r="I21" s="90"/>
      <c r="J21" s="188"/>
      <c r="K21" s="81">
        <v>0</v>
      </c>
      <c r="L21" s="81">
        <v>0</v>
      </c>
      <c r="M21" s="81">
        <v>175</v>
      </c>
      <c r="N21" s="91">
        <v>90</v>
      </c>
      <c r="O21" s="92">
        <v>1</v>
      </c>
      <c r="P21" s="93">
        <f>N21+O21</f>
        <v>91</v>
      </c>
      <c r="Q21" s="82">
        <f>IFERROR(P21/M21,"-")</f>
        <v>0.52</v>
      </c>
      <c r="R21" s="81">
        <v>3</v>
      </c>
      <c r="S21" s="81">
        <v>20</v>
      </c>
      <c r="T21" s="82">
        <f>IFERROR(S21/(O21+P21),"-")</f>
        <v>0.21739130434783</v>
      </c>
      <c r="U21" s="182"/>
      <c r="V21" s="84">
        <v>4</v>
      </c>
      <c r="W21" s="82">
        <f>IF(P21=0,"-",V21/P21)</f>
        <v>0.043956043956044</v>
      </c>
      <c r="X21" s="186">
        <v>802000</v>
      </c>
      <c r="Y21" s="187">
        <f>IFERROR(X21/P21,"-")</f>
        <v>8813.1868131868</v>
      </c>
      <c r="Z21" s="187">
        <f>IFERROR(X21/V21,"-")</f>
        <v>200500</v>
      </c>
      <c r="AA21" s="188"/>
      <c r="AB21" s="85"/>
      <c r="AC21" s="79"/>
      <c r="AD21" s="94">
        <v>4</v>
      </c>
      <c r="AE21" s="95">
        <f>IF(P21=0,"",IF(AD21=0,"",(AD21/P21)))</f>
        <v>0.043956043956044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17</v>
      </c>
      <c r="AN21" s="101">
        <f>IF(P21=0,"",IF(AM21=0,"",(AM21/P21)))</f>
        <v>0.18681318681319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10</v>
      </c>
      <c r="AW21" s="107">
        <f>IF(P21=0,"",IF(AV21=0,"",(AV21/P21)))</f>
        <v>0.10989010989011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12</v>
      </c>
      <c r="BF21" s="113">
        <f>IF(P21=0,"",IF(BE21=0,"",(BE21/P21)))</f>
        <v>0.13186813186813</v>
      </c>
      <c r="BG21" s="112">
        <v>1</v>
      </c>
      <c r="BH21" s="114">
        <f>IFERROR(BG21/BE21,"-")</f>
        <v>0.083333333333333</v>
      </c>
      <c r="BI21" s="115">
        <v>17000</v>
      </c>
      <c r="BJ21" s="116">
        <f>IFERROR(BI21/BE21,"-")</f>
        <v>1416.6666666667</v>
      </c>
      <c r="BK21" s="117"/>
      <c r="BL21" s="117"/>
      <c r="BM21" s="117">
        <v>1</v>
      </c>
      <c r="BN21" s="119">
        <v>31</v>
      </c>
      <c r="BO21" s="120">
        <f>IF(P21=0,"",IF(BN21=0,"",(BN21/P21)))</f>
        <v>0.34065934065934</v>
      </c>
      <c r="BP21" s="121">
        <v>1</v>
      </c>
      <c r="BQ21" s="122">
        <f>IFERROR(BP21/BN21,"-")</f>
        <v>0.032258064516129</v>
      </c>
      <c r="BR21" s="123">
        <v>8000</v>
      </c>
      <c r="BS21" s="124">
        <f>IFERROR(BR21/BN21,"-")</f>
        <v>258.06451612903</v>
      </c>
      <c r="BT21" s="125"/>
      <c r="BU21" s="125">
        <v>1</v>
      </c>
      <c r="BV21" s="125"/>
      <c r="BW21" s="126">
        <v>13</v>
      </c>
      <c r="BX21" s="127">
        <f>IF(P21=0,"",IF(BW21=0,"",(BW21/P21)))</f>
        <v>0.14285714285714</v>
      </c>
      <c r="BY21" s="128">
        <v>2</v>
      </c>
      <c r="BZ21" s="129">
        <f>IFERROR(BY21/BW21,"-")</f>
        <v>0.15384615384615</v>
      </c>
      <c r="CA21" s="130">
        <v>777000</v>
      </c>
      <c r="CB21" s="131">
        <f>IFERROR(CA21/BW21,"-")</f>
        <v>59769.230769231</v>
      </c>
      <c r="CC21" s="132"/>
      <c r="CD21" s="132"/>
      <c r="CE21" s="132">
        <v>2</v>
      </c>
      <c r="CF21" s="133">
        <v>4</v>
      </c>
      <c r="CG21" s="134">
        <f>IF(P21=0,"",IF(CF21=0,"",(CF21/P21)))</f>
        <v>0.043956043956044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4</v>
      </c>
      <c r="CP21" s="141">
        <v>802000</v>
      </c>
      <c r="CQ21" s="141">
        <v>643000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>
        <f>AB22</f>
        <v>13.45</v>
      </c>
      <c r="B22" s="203" t="s">
        <v>172</v>
      </c>
      <c r="C22" s="203" t="s">
        <v>81</v>
      </c>
      <c r="D22" s="203" t="s">
        <v>135</v>
      </c>
      <c r="E22" s="203"/>
      <c r="F22" s="203" t="s">
        <v>136</v>
      </c>
      <c r="G22" s="203" t="s">
        <v>173</v>
      </c>
      <c r="H22" s="90" t="s">
        <v>174</v>
      </c>
      <c r="I22" s="90" t="s">
        <v>99</v>
      </c>
      <c r="J22" s="188">
        <v>80000</v>
      </c>
      <c r="K22" s="81">
        <v>0</v>
      </c>
      <c r="L22" s="81">
        <v>0</v>
      </c>
      <c r="M22" s="81">
        <v>127</v>
      </c>
      <c r="N22" s="91">
        <v>17</v>
      </c>
      <c r="O22" s="92">
        <v>0</v>
      </c>
      <c r="P22" s="93">
        <f>N22+O22</f>
        <v>17</v>
      </c>
      <c r="Q22" s="82">
        <f>IFERROR(P22/M22,"-")</f>
        <v>0.13385826771654</v>
      </c>
      <c r="R22" s="81">
        <v>0</v>
      </c>
      <c r="S22" s="81">
        <v>6</v>
      </c>
      <c r="T22" s="82">
        <f>IFERROR(S22/(O22+P22),"-")</f>
        <v>0.35294117647059</v>
      </c>
      <c r="U22" s="182">
        <f>IFERROR(J22/SUM(P22:P23),"-")</f>
        <v>975.60975609756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SUM(X22:X23)-SUM(J22:J23)</f>
        <v>996000</v>
      </c>
      <c r="AB22" s="85">
        <f>SUM(X22:X23)/SUM(J22:J23)</f>
        <v>13.45</v>
      </c>
      <c r="AC22" s="79"/>
      <c r="AD22" s="94">
        <v>2</v>
      </c>
      <c r="AE22" s="95">
        <f>IF(P22=0,"",IF(AD22=0,"",(AD22/P22)))</f>
        <v>0.11764705882353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>
        <v>7</v>
      </c>
      <c r="AN22" s="101">
        <f>IF(P22=0,"",IF(AM22=0,"",(AM22/P22)))</f>
        <v>0.41176470588235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4</v>
      </c>
      <c r="AW22" s="107">
        <f>IF(P22=0,"",IF(AV22=0,"",(AV22/P22)))</f>
        <v>0.23529411764706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2</v>
      </c>
      <c r="BF22" s="113">
        <f>IF(P22=0,"",IF(BE22=0,"",(BE22/P22)))</f>
        <v>0.11764705882353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0.11764705882353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175</v>
      </c>
      <c r="C23" s="203"/>
      <c r="D23" s="203"/>
      <c r="E23" s="203"/>
      <c r="F23" s="203" t="s">
        <v>64</v>
      </c>
      <c r="G23" s="203"/>
      <c r="H23" s="90"/>
      <c r="I23" s="90"/>
      <c r="J23" s="188"/>
      <c r="K23" s="81">
        <v>0</v>
      </c>
      <c r="L23" s="81">
        <v>0</v>
      </c>
      <c r="M23" s="81">
        <v>146</v>
      </c>
      <c r="N23" s="91">
        <v>65</v>
      </c>
      <c r="O23" s="92">
        <v>0</v>
      </c>
      <c r="P23" s="93">
        <f>N23+O23</f>
        <v>65</v>
      </c>
      <c r="Q23" s="82">
        <f>IFERROR(P23/M23,"-")</f>
        <v>0.44520547945205</v>
      </c>
      <c r="R23" s="81">
        <v>4</v>
      </c>
      <c r="S23" s="81">
        <v>12</v>
      </c>
      <c r="T23" s="82">
        <f>IFERROR(S23/(O23+P23),"-")</f>
        <v>0.18461538461538</v>
      </c>
      <c r="U23" s="182"/>
      <c r="V23" s="84">
        <v>7</v>
      </c>
      <c r="W23" s="82">
        <f>IF(P23=0,"-",V23/P23)</f>
        <v>0.10769230769231</v>
      </c>
      <c r="X23" s="186">
        <v>1076000</v>
      </c>
      <c r="Y23" s="187">
        <f>IFERROR(X23/P23,"-")</f>
        <v>16553.846153846</v>
      </c>
      <c r="Z23" s="187">
        <f>IFERROR(X23/V23,"-")</f>
        <v>153714.28571429</v>
      </c>
      <c r="AA23" s="188"/>
      <c r="AB23" s="85"/>
      <c r="AC23" s="79"/>
      <c r="AD23" s="94">
        <v>1</v>
      </c>
      <c r="AE23" s="95">
        <f>IF(P23=0,"",IF(AD23=0,"",(AD23/P23)))</f>
        <v>0.015384615384615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>
        <v>5</v>
      </c>
      <c r="AN23" s="101">
        <f>IF(P23=0,"",IF(AM23=0,"",(AM23/P23)))</f>
        <v>0.076923076923077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11</v>
      </c>
      <c r="AW23" s="107">
        <f>IF(P23=0,"",IF(AV23=0,"",(AV23/P23)))</f>
        <v>0.16923076923077</v>
      </c>
      <c r="AX23" s="106">
        <v>1</v>
      </c>
      <c r="AY23" s="108">
        <f>IFERROR(AX23/AV23,"-")</f>
        <v>0.090909090909091</v>
      </c>
      <c r="AZ23" s="109">
        <v>25000</v>
      </c>
      <c r="BA23" s="110">
        <f>IFERROR(AZ23/AV23,"-")</f>
        <v>2272.7272727273</v>
      </c>
      <c r="BB23" s="111"/>
      <c r="BC23" s="111"/>
      <c r="BD23" s="111">
        <v>1</v>
      </c>
      <c r="BE23" s="112">
        <v>13</v>
      </c>
      <c r="BF23" s="113">
        <f>IF(P23=0,"",IF(BE23=0,"",(BE23/P23)))</f>
        <v>0.2</v>
      </c>
      <c r="BG23" s="112">
        <v>2</v>
      </c>
      <c r="BH23" s="114">
        <f>IFERROR(BG23/BE23,"-")</f>
        <v>0.15384615384615</v>
      </c>
      <c r="BI23" s="115">
        <v>683000</v>
      </c>
      <c r="BJ23" s="116">
        <f>IFERROR(BI23/BE23,"-")</f>
        <v>52538.461538462</v>
      </c>
      <c r="BK23" s="117"/>
      <c r="BL23" s="117"/>
      <c r="BM23" s="117">
        <v>2</v>
      </c>
      <c r="BN23" s="119">
        <v>21</v>
      </c>
      <c r="BO23" s="120">
        <f>IF(P23=0,"",IF(BN23=0,"",(BN23/P23)))</f>
        <v>0.32307692307692</v>
      </c>
      <c r="BP23" s="121">
        <v>2</v>
      </c>
      <c r="BQ23" s="122">
        <f>IFERROR(BP23/BN23,"-")</f>
        <v>0.095238095238095</v>
      </c>
      <c r="BR23" s="123">
        <v>8000</v>
      </c>
      <c r="BS23" s="124">
        <f>IFERROR(BR23/BN23,"-")</f>
        <v>380.95238095238</v>
      </c>
      <c r="BT23" s="125">
        <v>2</v>
      </c>
      <c r="BU23" s="125"/>
      <c r="BV23" s="125"/>
      <c r="BW23" s="126">
        <v>13</v>
      </c>
      <c r="BX23" s="127">
        <f>IF(P23=0,"",IF(BW23=0,"",(BW23/P23)))</f>
        <v>0.2</v>
      </c>
      <c r="BY23" s="128">
        <v>2</v>
      </c>
      <c r="BZ23" s="129">
        <f>IFERROR(BY23/BW23,"-")</f>
        <v>0.15384615384615</v>
      </c>
      <c r="CA23" s="130">
        <v>360000</v>
      </c>
      <c r="CB23" s="131">
        <f>IFERROR(CA23/BW23,"-")</f>
        <v>27692.307692308</v>
      </c>
      <c r="CC23" s="132"/>
      <c r="CD23" s="132"/>
      <c r="CE23" s="132">
        <v>2</v>
      </c>
      <c r="CF23" s="133">
        <v>1</v>
      </c>
      <c r="CG23" s="134">
        <f>IF(P23=0,"",IF(CF23=0,"",(CF23/P23)))</f>
        <v>0.015384615384615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7</v>
      </c>
      <c r="CP23" s="141">
        <v>1076000</v>
      </c>
      <c r="CQ23" s="141">
        <v>670000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12.025</v>
      </c>
      <c r="B24" s="203" t="s">
        <v>176</v>
      </c>
      <c r="C24" s="203" t="s">
        <v>164</v>
      </c>
      <c r="D24" s="203" t="s">
        <v>135</v>
      </c>
      <c r="E24" s="203"/>
      <c r="F24" s="203" t="s">
        <v>136</v>
      </c>
      <c r="G24" s="203" t="s">
        <v>177</v>
      </c>
      <c r="H24" s="90" t="s">
        <v>144</v>
      </c>
      <c r="I24" s="90" t="s">
        <v>108</v>
      </c>
      <c r="J24" s="188">
        <v>120000</v>
      </c>
      <c r="K24" s="81">
        <v>0</v>
      </c>
      <c r="L24" s="81">
        <v>0</v>
      </c>
      <c r="M24" s="81">
        <v>180</v>
      </c>
      <c r="N24" s="91">
        <v>25</v>
      </c>
      <c r="O24" s="92">
        <v>0</v>
      </c>
      <c r="P24" s="93">
        <f>N24+O24</f>
        <v>25</v>
      </c>
      <c r="Q24" s="82">
        <f>IFERROR(P24/M24,"-")</f>
        <v>0.13888888888889</v>
      </c>
      <c r="R24" s="81">
        <v>3</v>
      </c>
      <c r="S24" s="81">
        <v>6</v>
      </c>
      <c r="T24" s="82">
        <f>IFERROR(S24/(O24+P24),"-")</f>
        <v>0.24</v>
      </c>
      <c r="U24" s="182">
        <f>IFERROR(J24/SUM(P24:P25),"-")</f>
        <v>1445.7831325301</v>
      </c>
      <c r="V24" s="84">
        <v>3</v>
      </c>
      <c r="W24" s="82">
        <f>IF(P24=0,"-",V24/P24)</f>
        <v>0.12</v>
      </c>
      <c r="X24" s="186">
        <v>1425000</v>
      </c>
      <c r="Y24" s="187">
        <f>IFERROR(X24/P24,"-")</f>
        <v>57000</v>
      </c>
      <c r="Z24" s="187">
        <f>IFERROR(X24/V24,"-")</f>
        <v>475000</v>
      </c>
      <c r="AA24" s="188">
        <f>SUM(X24:X25)-SUM(J24:J25)</f>
        <v>1323000</v>
      </c>
      <c r="AB24" s="85">
        <f>SUM(X24:X25)/SUM(J24:J25)</f>
        <v>12.025</v>
      </c>
      <c r="AC24" s="79"/>
      <c r="AD24" s="94">
        <v>7</v>
      </c>
      <c r="AE24" s="95">
        <f>IF(P24=0,"",IF(AD24=0,"",(AD24/P24)))</f>
        <v>0.28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>
        <v>6</v>
      </c>
      <c r="AN24" s="101">
        <f>IF(P24=0,"",IF(AM24=0,"",(AM24/P24)))</f>
        <v>0.24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>
        <v>5</v>
      </c>
      <c r="AW24" s="107">
        <f>IF(P24=0,"",IF(AV24=0,"",(AV24/P24)))</f>
        <v>0.2</v>
      </c>
      <c r="AX24" s="106">
        <v>1</v>
      </c>
      <c r="AY24" s="108">
        <f>IFERROR(AX24/AV24,"-")</f>
        <v>0.2</v>
      </c>
      <c r="AZ24" s="109">
        <v>327000</v>
      </c>
      <c r="BA24" s="110">
        <f>IFERROR(AZ24/AV24,"-")</f>
        <v>65400</v>
      </c>
      <c r="BB24" s="111"/>
      <c r="BC24" s="111"/>
      <c r="BD24" s="111">
        <v>1</v>
      </c>
      <c r="BE24" s="112">
        <v>4</v>
      </c>
      <c r="BF24" s="113">
        <f>IF(P24=0,"",IF(BE24=0,"",(BE24/P24)))</f>
        <v>0.16</v>
      </c>
      <c r="BG24" s="112">
        <v>2</v>
      </c>
      <c r="BH24" s="114">
        <f>IFERROR(BG24/BE24,"-")</f>
        <v>0.5</v>
      </c>
      <c r="BI24" s="115">
        <v>1098000</v>
      </c>
      <c r="BJ24" s="116">
        <f>IFERROR(BI24/BE24,"-")</f>
        <v>274500</v>
      </c>
      <c r="BK24" s="117"/>
      <c r="BL24" s="117"/>
      <c r="BM24" s="117">
        <v>2</v>
      </c>
      <c r="BN24" s="119">
        <v>2</v>
      </c>
      <c r="BO24" s="120">
        <f>IF(P24=0,"",IF(BN24=0,"",(BN24/P24)))</f>
        <v>0.08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1</v>
      </c>
      <c r="BX24" s="127">
        <f>IF(P24=0,"",IF(BW24=0,"",(BW24/P24)))</f>
        <v>0.04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3</v>
      </c>
      <c r="CP24" s="141">
        <v>1425000</v>
      </c>
      <c r="CQ24" s="141">
        <v>1085000</v>
      </c>
      <c r="CR24" s="141"/>
      <c r="CS24" s="142" t="str">
        <f>IF(AND(CQ24=0,CR24=0),"",IF(AND(CQ24&lt;=100000,CR24&lt;=100000),"",IF(CQ24/CP24&gt;0.7,"男高",IF(CR24/CP24&gt;0.7,"女高",""))))</f>
        <v>男高</v>
      </c>
    </row>
    <row r="25" spans="1:98">
      <c r="A25" s="80"/>
      <c r="B25" s="203" t="s">
        <v>178</v>
      </c>
      <c r="C25" s="203"/>
      <c r="D25" s="203"/>
      <c r="E25" s="203"/>
      <c r="F25" s="203" t="s">
        <v>64</v>
      </c>
      <c r="G25" s="203"/>
      <c r="H25" s="90"/>
      <c r="I25" s="90"/>
      <c r="J25" s="188"/>
      <c r="K25" s="81">
        <v>0</v>
      </c>
      <c r="L25" s="81">
        <v>0</v>
      </c>
      <c r="M25" s="81">
        <v>117</v>
      </c>
      <c r="N25" s="91">
        <v>58</v>
      </c>
      <c r="O25" s="92">
        <v>0</v>
      </c>
      <c r="P25" s="93">
        <f>N25+O25</f>
        <v>58</v>
      </c>
      <c r="Q25" s="82">
        <f>IFERROR(P25/M25,"-")</f>
        <v>0.4957264957265</v>
      </c>
      <c r="R25" s="81">
        <v>0</v>
      </c>
      <c r="S25" s="81">
        <v>7</v>
      </c>
      <c r="T25" s="82">
        <f>IFERROR(S25/(O25+P25),"-")</f>
        <v>0.12068965517241</v>
      </c>
      <c r="U25" s="182"/>
      <c r="V25" s="84">
        <v>2</v>
      </c>
      <c r="W25" s="82">
        <f>IF(P25=0,"-",V25/P25)</f>
        <v>0.03448275862069</v>
      </c>
      <c r="X25" s="186">
        <v>18000</v>
      </c>
      <c r="Y25" s="187">
        <f>IFERROR(X25/P25,"-")</f>
        <v>310.34482758621</v>
      </c>
      <c r="Z25" s="187">
        <f>IFERROR(X25/V25,"-")</f>
        <v>9000</v>
      </c>
      <c r="AA25" s="188"/>
      <c r="AB25" s="85"/>
      <c r="AC25" s="79"/>
      <c r="AD25" s="94">
        <v>2</v>
      </c>
      <c r="AE25" s="95">
        <f>IF(P25=0,"",IF(AD25=0,"",(AD25/P25)))</f>
        <v>0.03448275862069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10</v>
      </c>
      <c r="AN25" s="101">
        <f>IF(P25=0,"",IF(AM25=0,"",(AM25/P25)))</f>
        <v>0.17241379310345</v>
      </c>
      <c r="AO25" s="100">
        <v>1</v>
      </c>
      <c r="AP25" s="102">
        <f>IFERROR(AP25/AM25,"-")</f>
        <v>0</v>
      </c>
      <c r="AQ25" s="103">
        <v>15000</v>
      </c>
      <c r="AR25" s="104">
        <f>IFERROR(AQ25/AM25,"-")</f>
        <v>1500</v>
      </c>
      <c r="AS25" s="105"/>
      <c r="AT25" s="105">
        <v>1</v>
      </c>
      <c r="AU25" s="105"/>
      <c r="AV25" s="106">
        <v>13</v>
      </c>
      <c r="AW25" s="107">
        <f>IF(P25=0,"",IF(AV25=0,"",(AV25/P25)))</f>
        <v>0.22413793103448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15</v>
      </c>
      <c r="BF25" s="113">
        <f>IF(P25=0,"",IF(BE25=0,"",(BE25/P25)))</f>
        <v>0.25862068965517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11</v>
      </c>
      <c r="BO25" s="120">
        <f>IF(P25=0,"",IF(BN25=0,"",(BN25/P25)))</f>
        <v>0.18965517241379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4</v>
      </c>
      <c r="BX25" s="127">
        <f>IF(P25=0,"",IF(BW25=0,"",(BW25/P25)))</f>
        <v>0.068965517241379</v>
      </c>
      <c r="BY25" s="128">
        <v>1</v>
      </c>
      <c r="BZ25" s="129">
        <f>IFERROR(BY25/BW25,"-")</f>
        <v>0.25</v>
      </c>
      <c r="CA25" s="130">
        <v>3000</v>
      </c>
      <c r="CB25" s="131">
        <f>IFERROR(CA25/BW25,"-")</f>
        <v>750</v>
      </c>
      <c r="CC25" s="132">
        <v>1</v>
      </c>
      <c r="CD25" s="132"/>
      <c r="CE25" s="132"/>
      <c r="CF25" s="133">
        <v>3</v>
      </c>
      <c r="CG25" s="134">
        <f>IF(P25=0,"",IF(CF25=0,"",(CF25/P25)))</f>
        <v>0.051724137931034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2</v>
      </c>
      <c r="CP25" s="141">
        <v>18000</v>
      </c>
      <c r="CQ25" s="141">
        <v>15000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22.4</v>
      </c>
      <c r="B26" s="203" t="s">
        <v>179</v>
      </c>
      <c r="C26" s="203" t="s">
        <v>148</v>
      </c>
      <c r="D26" s="203" t="s">
        <v>142</v>
      </c>
      <c r="E26" s="203"/>
      <c r="F26" s="203" t="s">
        <v>136</v>
      </c>
      <c r="G26" s="203" t="s">
        <v>180</v>
      </c>
      <c r="H26" s="90" t="s">
        <v>144</v>
      </c>
      <c r="I26" s="90" t="s">
        <v>108</v>
      </c>
      <c r="J26" s="188">
        <v>75000</v>
      </c>
      <c r="K26" s="81">
        <v>0</v>
      </c>
      <c r="L26" s="81">
        <v>0</v>
      </c>
      <c r="M26" s="81">
        <v>49</v>
      </c>
      <c r="N26" s="91">
        <v>10</v>
      </c>
      <c r="O26" s="92">
        <v>1</v>
      </c>
      <c r="P26" s="93">
        <f>N26+O26</f>
        <v>11</v>
      </c>
      <c r="Q26" s="82">
        <f>IFERROR(P26/M26,"-")</f>
        <v>0.22448979591837</v>
      </c>
      <c r="R26" s="81">
        <v>1</v>
      </c>
      <c r="S26" s="81">
        <v>1</v>
      </c>
      <c r="T26" s="82">
        <f>IFERROR(S26/(O26+P26),"-")</f>
        <v>0.083333333333333</v>
      </c>
      <c r="U26" s="182">
        <f>IFERROR(J26/SUM(P26:P27),"-")</f>
        <v>1250</v>
      </c>
      <c r="V26" s="84">
        <v>2</v>
      </c>
      <c r="W26" s="82">
        <f>IF(P26=0,"-",V26/P26)</f>
        <v>0.18181818181818</v>
      </c>
      <c r="X26" s="186">
        <v>931000</v>
      </c>
      <c r="Y26" s="187">
        <f>IFERROR(X26/P26,"-")</f>
        <v>84636.363636364</v>
      </c>
      <c r="Z26" s="187">
        <f>IFERROR(X26/V26,"-")</f>
        <v>465500</v>
      </c>
      <c r="AA26" s="188">
        <f>SUM(X26:X27)-SUM(J26:J27)</f>
        <v>1605000</v>
      </c>
      <c r="AB26" s="85">
        <f>SUM(X26:X27)/SUM(J26:J27)</f>
        <v>22.4</v>
      </c>
      <c r="AC26" s="79"/>
      <c r="AD26" s="94">
        <v>1</v>
      </c>
      <c r="AE26" s="95">
        <f>IF(P26=0,"",IF(AD26=0,"",(AD26/P26)))</f>
        <v>0.090909090909091</v>
      </c>
      <c r="AF26" s="94"/>
      <c r="AG26" s="96">
        <f>IFERROR(AF26/AD26,"-")</f>
        <v>0</v>
      </c>
      <c r="AH26" s="97"/>
      <c r="AI26" s="98">
        <f>IFERROR(AH26/AD26,"-")</f>
        <v>0</v>
      </c>
      <c r="AJ26" s="99"/>
      <c r="AK26" s="99"/>
      <c r="AL26" s="99"/>
      <c r="AM26" s="100">
        <v>3</v>
      </c>
      <c r="AN26" s="101">
        <f>IF(P26=0,"",IF(AM26=0,"",(AM26/P26)))</f>
        <v>0.27272727272727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1</v>
      </c>
      <c r="AW26" s="107">
        <f>IF(P26=0,"",IF(AV26=0,"",(AV26/P26)))</f>
        <v>0.090909090909091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1</v>
      </c>
      <c r="BF26" s="113">
        <f>IF(P26=0,"",IF(BE26=0,"",(BE26/P26)))</f>
        <v>0.090909090909091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5</v>
      </c>
      <c r="BO26" s="120">
        <f>IF(P26=0,"",IF(BN26=0,"",(BN26/P26)))</f>
        <v>0.45454545454545</v>
      </c>
      <c r="BP26" s="121">
        <v>2</v>
      </c>
      <c r="BQ26" s="122">
        <f>IFERROR(BP26/BN26,"-")</f>
        <v>0.4</v>
      </c>
      <c r="BR26" s="123">
        <v>931000</v>
      </c>
      <c r="BS26" s="124">
        <f>IFERROR(BR26/BN26,"-")</f>
        <v>186200</v>
      </c>
      <c r="BT26" s="125"/>
      <c r="BU26" s="125">
        <v>1</v>
      </c>
      <c r="BV26" s="125">
        <v>1</v>
      </c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2</v>
      </c>
      <c r="CP26" s="141">
        <v>931000</v>
      </c>
      <c r="CQ26" s="141">
        <v>925000</v>
      </c>
      <c r="CR26" s="141"/>
      <c r="CS26" s="142" t="str">
        <f>IF(AND(CQ26=0,CR26=0),"",IF(AND(CQ26&lt;=100000,CR26&lt;=100000),"",IF(CQ26/CP26&gt;0.7,"男高",IF(CR26/CP26&gt;0.7,"女高",""))))</f>
        <v>男高</v>
      </c>
    </row>
    <row r="27" spans="1:98">
      <c r="A27" s="80"/>
      <c r="B27" s="203" t="s">
        <v>181</v>
      </c>
      <c r="C27" s="203"/>
      <c r="D27" s="203"/>
      <c r="E27" s="203"/>
      <c r="F27" s="203" t="s">
        <v>64</v>
      </c>
      <c r="G27" s="203"/>
      <c r="H27" s="90"/>
      <c r="I27" s="90"/>
      <c r="J27" s="188"/>
      <c r="K27" s="81">
        <v>0</v>
      </c>
      <c r="L27" s="81">
        <v>0</v>
      </c>
      <c r="M27" s="81">
        <v>98</v>
      </c>
      <c r="N27" s="91">
        <v>47</v>
      </c>
      <c r="O27" s="92">
        <v>2</v>
      </c>
      <c r="P27" s="93">
        <f>N27+O27</f>
        <v>49</v>
      </c>
      <c r="Q27" s="82">
        <f>IFERROR(P27/M27,"-")</f>
        <v>0.5</v>
      </c>
      <c r="R27" s="81">
        <v>3</v>
      </c>
      <c r="S27" s="81">
        <v>8</v>
      </c>
      <c r="T27" s="82">
        <f>IFERROR(S27/(O27+P27),"-")</f>
        <v>0.15686274509804</v>
      </c>
      <c r="U27" s="182"/>
      <c r="V27" s="84">
        <v>3</v>
      </c>
      <c r="W27" s="82">
        <f>IF(P27=0,"-",V27/P27)</f>
        <v>0.061224489795918</v>
      </c>
      <c r="X27" s="186">
        <v>749000</v>
      </c>
      <c r="Y27" s="187">
        <f>IFERROR(X27/P27,"-")</f>
        <v>15285.714285714</v>
      </c>
      <c r="Z27" s="187">
        <f>IFERROR(X27/V27,"-")</f>
        <v>249666.66666667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4</v>
      </c>
      <c r="AN27" s="101">
        <f>IF(P27=0,"",IF(AM27=0,"",(AM27/P27)))</f>
        <v>0.081632653061224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>
        <v>11</v>
      </c>
      <c r="AW27" s="107">
        <f>IF(P27=0,"",IF(AV27=0,"",(AV27/P27)))</f>
        <v>0.22448979591837</v>
      </c>
      <c r="AX27" s="106">
        <v>2</v>
      </c>
      <c r="AY27" s="108">
        <f>IFERROR(AX27/AV27,"-")</f>
        <v>0.18181818181818</v>
      </c>
      <c r="AZ27" s="109">
        <v>179000</v>
      </c>
      <c r="BA27" s="110">
        <f>IFERROR(AZ27/AV27,"-")</f>
        <v>16272.727272727</v>
      </c>
      <c r="BB27" s="111"/>
      <c r="BC27" s="111"/>
      <c r="BD27" s="111">
        <v>2</v>
      </c>
      <c r="BE27" s="112">
        <v>13</v>
      </c>
      <c r="BF27" s="113">
        <f>IF(P27=0,"",IF(BE27=0,"",(BE27/P27)))</f>
        <v>0.26530612244898</v>
      </c>
      <c r="BG27" s="112">
        <v>1</v>
      </c>
      <c r="BH27" s="114">
        <f>IFERROR(BG27/BE27,"-")</f>
        <v>0.076923076923077</v>
      </c>
      <c r="BI27" s="115">
        <v>570000</v>
      </c>
      <c r="BJ27" s="116">
        <f>IFERROR(BI27/BE27,"-")</f>
        <v>43846.153846154</v>
      </c>
      <c r="BK27" s="117"/>
      <c r="BL27" s="117"/>
      <c r="BM27" s="117">
        <v>1</v>
      </c>
      <c r="BN27" s="119">
        <v>13</v>
      </c>
      <c r="BO27" s="120">
        <f>IF(P27=0,"",IF(BN27=0,"",(BN27/P27)))</f>
        <v>0.26530612244898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6</v>
      </c>
      <c r="BX27" s="127">
        <f>IF(P27=0,"",IF(BW27=0,"",(BW27/P27)))</f>
        <v>0.12244897959184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2</v>
      </c>
      <c r="CG27" s="134">
        <f>IF(P27=0,"",IF(CF27=0,"",(CF27/P27)))</f>
        <v>0.040816326530612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3</v>
      </c>
      <c r="CP27" s="141">
        <v>749000</v>
      </c>
      <c r="CQ27" s="141">
        <v>570000</v>
      </c>
      <c r="CR27" s="141">
        <v>25000</v>
      </c>
      <c r="CS27" s="142" t="str">
        <f>IF(AND(CQ27=0,CR27=0),"",IF(AND(CQ27&lt;=100000,CR27&lt;=100000),"",IF(CQ27/CP27&gt;0.7,"男高",IF(CR27/CP27&gt;0.7,"女高",""))))</f>
        <v>男高</v>
      </c>
    </row>
    <row r="28" spans="1:98">
      <c r="A28" s="80">
        <f>AB28</f>
        <v>7.4625</v>
      </c>
      <c r="B28" s="203" t="s">
        <v>182</v>
      </c>
      <c r="C28" s="203" t="s">
        <v>183</v>
      </c>
      <c r="D28" s="203" t="s">
        <v>142</v>
      </c>
      <c r="E28" s="203"/>
      <c r="F28" s="203" t="s">
        <v>136</v>
      </c>
      <c r="G28" s="203" t="s">
        <v>184</v>
      </c>
      <c r="H28" s="90" t="s">
        <v>144</v>
      </c>
      <c r="I28" s="90" t="s">
        <v>113</v>
      </c>
      <c r="J28" s="188">
        <v>80000</v>
      </c>
      <c r="K28" s="81">
        <v>0</v>
      </c>
      <c r="L28" s="81">
        <v>0</v>
      </c>
      <c r="M28" s="81">
        <v>288</v>
      </c>
      <c r="N28" s="91">
        <v>50</v>
      </c>
      <c r="O28" s="92">
        <v>0</v>
      </c>
      <c r="P28" s="93">
        <f>N28+O28</f>
        <v>50</v>
      </c>
      <c r="Q28" s="82">
        <f>IFERROR(P28/M28,"-")</f>
        <v>0.17361111111111</v>
      </c>
      <c r="R28" s="81">
        <v>1</v>
      </c>
      <c r="S28" s="81">
        <v>15</v>
      </c>
      <c r="T28" s="82">
        <f>IFERROR(S28/(O28+P28),"-")</f>
        <v>0.3</v>
      </c>
      <c r="U28" s="182">
        <f>IFERROR(J28/SUM(P28:P29),"-")</f>
        <v>592.59259259259</v>
      </c>
      <c r="V28" s="84">
        <v>2</v>
      </c>
      <c r="W28" s="82">
        <f>IF(P28=0,"-",V28/P28)</f>
        <v>0.04</v>
      </c>
      <c r="X28" s="186">
        <v>14000</v>
      </c>
      <c r="Y28" s="187">
        <f>IFERROR(X28/P28,"-")</f>
        <v>280</v>
      </c>
      <c r="Z28" s="187">
        <f>IFERROR(X28/V28,"-")</f>
        <v>7000</v>
      </c>
      <c r="AA28" s="188">
        <f>SUM(X28:X29)-SUM(J28:J29)</f>
        <v>517000</v>
      </c>
      <c r="AB28" s="85">
        <f>SUM(X28:X29)/SUM(J28:J29)</f>
        <v>7.4625</v>
      </c>
      <c r="AC28" s="79"/>
      <c r="AD28" s="94">
        <v>11</v>
      </c>
      <c r="AE28" s="95">
        <f>IF(P28=0,"",IF(AD28=0,"",(AD28/P28)))</f>
        <v>0.22</v>
      </c>
      <c r="AF28" s="94"/>
      <c r="AG28" s="96">
        <f>IFERROR(AF28/AD28,"-")</f>
        <v>0</v>
      </c>
      <c r="AH28" s="97"/>
      <c r="AI28" s="98">
        <f>IFERROR(AH28/AD28,"-")</f>
        <v>0</v>
      </c>
      <c r="AJ28" s="99"/>
      <c r="AK28" s="99"/>
      <c r="AL28" s="99"/>
      <c r="AM28" s="100">
        <v>13</v>
      </c>
      <c r="AN28" s="101">
        <f>IF(P28=0,"",IF(AM28=0,"",(AM28/P28)))</f>
        <v>0.26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>
        <v>10</v>
      </c>
      <c r="AW28" s="107">
        <f>IF(P28=0,"",IF(AV28=0,"",(AV28/P28)))</f>
        <v>0.2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12</v>
      </c>
      <c r="BF28" s="113">
        <f>IF(P28=0,"",IF(BE28=0,"",(BE28/P28)))</f>
        <v>0.24</v>
      </c>
      <c r="BG28" s="112">
        <v>2</v>
      </c>
      <c r="BH28" s="114">
        <f>IFERROR(BG28/BE28,"-")</f>
        <v>0.16666666666667</v>
      </c>
      <c r="BI28" s="115">
        <v>14000</v>
      </c>
      <c r="BJ28" s="116">
        <f>IFERROR(BI28/BE28,"-")</f>
        <v>1166.6666666667</v>
      </c>
      <c r="BK28" s="117">
        <v>1</v>
      </c>
      <c r="BL28" s="117"/>
      <c r="BM28" s="117">
        <v>1</v>
      </c>
      <c r="BN28" s="119">
        <v>3</v>
      </c>
      <c r="BO28" s="120">
        <f>IF(P28=0,"",IF(BN28=0,"",(BN28/P28)))</f>
        <v>0.06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>
        <v>1</v>
      </c>
      <c r="CG28" s="134">
        <f>IF(P28=0,"",IF(CF28=0,"",(CF28/P28)))</f>
        <v>0.02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2</v>
      </c>
      <c r="CP28" s="141">
        <v>14000</v>
      </c>
      <c r="CQ28" s="141">
        <v>9000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185</v>
      </c>
      <c r="C29" s="203"/>
      <c r="D29" s="203"/>
      <c r="E29" s="203"/>
      <c r="F29" s="203" t="s">
        <v>64</v>
      </c>
      <c r="G29" s="203"/>
      <c r="H29" s="90"/>
      <c r="I29" s="90"/>
      <c r="J29" s="188"/>
      <c r="K29" s="81">
        <v>0</v>
      </c>
      <c r="L29" s="81">
        <v>0</v>
      </c>
      <c r="M29" s="81">
        <v>153</v>
      </c>
      <c r="N29" s="91">
        <v>85</v>
      </c>
      <c r="O29" s="92">
        <v>0</v>
      </c>
      <c r="P29" s="93">
        <f>N29+O29</f>
        <v>85</v>
      </c>
      <c r="Q29" s="82">
        <f>IFERROR(P29/M29,"-")</f>
        <v>0.55555555555556</v>
      </c>
      <c r="R29" s="81">
        <v>1</v>
      </c>
      <c r="S29" s="81">
        <v>20</v>
      </c>
      <c r="T29" s="82">
        <f>IFERROR(S29/(O29+P29),"-")</f>
        <v>0.23529411764706</v>
      </c>
      <c r="U29" s="182"/>
      <c r="V29" s="84">
        <v>2</v>
      </c>
      <c r="W29" s="82">
        <f>IF(P29=0,"-",V29/P29)</f>
        <v>0.023529411764706</v>
      </c>
      <c r="X29" s="186">
        <v>583000</v>
      </c>
      <c r="Y29" s="187">
        <f>IFERROR(X29/P29,"-")</f>
        <v>6858.8235294118</v>
      </c>
      <c r="Z29" s="187">
        <f>IFERROR(X29/V29,"-")</f>
        <v>291500</v>
      </c>
      <c r="AA29" s="188"/>
      <c r="AB29" s="85"/>
      <c r="AC29" s="79"/>
      <c r="AD29" s="94">
        <v>2</v>
      </c>
      <c r="AE29" s="95">
        <f>IF(P29=0,"",IF(AD29=0,"",(AD29/P29)))</f>
        <v>0.023529411764706</v>
      </c>
      <c r="AF29" s="94"/>
      <c r="AG29" s="96">
        <f>IFERROR(AF29/AD29,"-")</f>
        <v>0</v>
      </c>
      <c r="AH29" s="97"/>
      <c r="AI29" s="98">
        <f>IFERROR(AH29/AD29,"-")</f>
        <v>0</v>
      </c>
      <c r="AJ29" s="99"/>
      <c r="AK29" s="99"/>
      <c r="AL29" s="99"/>
      <c r="AM29" s="100">
        <v>27</v>
      </c>
      <c r="AN29" s="101">
        <f>IF(P29=0,"",IF(AM29=0,"",(AM29/P29)))</f>
        <v>0.31764705882353</v>
      </c>
      <c r="AO29" s="100">
        <v>1</v>
      </c>
      <c r="AP29" s="102">
        <f>IFERROR(AP29/AM29,"-")</f>
        <v>0</v>
      </c>
      <c r="AQ29" s="103">
        <v>4000</v>
      </c>
      <c r="AR29" s="104">
        <f>IFERROR(AQ29/AM29,"-")</f>
        <v>148.14814814815</v>
      </c>
      <c r="AS29" s="105"/>
      <c r="AT29" s="105">
        <v>1</v>
      </c>
      <c r="AU29" s="105"/>
      <c r="AV29" s="106">
        <v>10</v>
      </c>
      <c r="AW29" s="107">
        <f>IF(P29=0,"",IF(AV29=0,"",(AV29/P29)))</f>
        <v>0.11764705882353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18</v>
      </c>
      <c r="BF29" s="113">
        <f>IF(P29=0,"",IF(BE29=0,"",(BE29/P29)))</f>
        <v>0.21176470588235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21</v>
      </c>
      <c r="BO29" s="120">
        <f>IF(P29=0,"",IF(BN29=0,"",(BN29/P29)))</f>
        <v>0.24705882352941</v>
      </c>
      <c r="BP29" s="121">
        <v>1</v>
      </c>
      <c r="BQ29" s="122">
        <f>IFERROR(BP29/BN29,"-")</f>
        <v>0.047619047619048</v>
      </c>
      <c r="BR29" s="123">
        <v>579000</v>
      </c>
      <c r="BS29" s="124">
        <f>IFERROR(BR29/BN29,"-")</f>
        <v>27571.428571429</v>
      </c>
      <c r="BT29" s="125"/>
      <c r="BU29" s="125"/>
      <c r="BV29" s="125">
        <v>1</v>
      </c>
      <c r="BW29" s="126">
        <v>5</v>
      </c>
      <c r="BX29" s="127">
        <f>IF(P29=0,"",IF(BW29=0,"",(BW29/P29)))</f>
        <v>0.058823529411765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>
        <v>2</v>
      </c>
      <c r="CG29" s="134">
        <f>IF(P29=0,"",IF(CF29=0,"",(CF29/P29)))</f>
        <v>0.023529411764706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2</v>
      </c>
      <c r="CP29" s="141">
        <v>583000</v>
      </c>
      <c r="CQ29" s="141">
        <v>579000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80">
        <f>AB30</f>
        <v>9.4166666666667</v>
      </c>
      <c r="B30" s="203" t="s">
        <v>186</v>
      </c>
      <c r="C30" s="203" t="s">
        <v>164</v>
      </c>
      <c r="D30" s="203" t="s">
        <v>135</v>
      </c>
      <c r="E30" s="203"/>
      <c r="F30" s="203" t="s">
        <v>136</v>
      </c>
      <c r="G30" s="203" t="s">
        <v>187</v>
      </c>
      <c r="H30" s="90" t="s">
        <v>144</v>
      </c>
      <c r="I30" s="90" t="s">
        <v>123</v>
      </c>
      <c r="J30" s="188">
        <v>120000</v>
      </c>
      <c r="K30" s="81">
        <v>0</v>
      </c>
      <c r="L30" s="81">
        <v>0</v>
      </c>
      <c r="M30" s="81">
        <v>229</v>
      </c>
      <c r="N30" s="91">
        <v>41</v>
      </c>
      <c r="O30" s="92">
        <v>0</v>
      </c>
      <c r="P30" s="93">
        <f>N30+O30</f>
        <v>41</v>
      </c>
      <c r="Q30" s="82">
        <f>IFERROR(P30/M30,"-")</f>
        <v>0.17903930131004</v>
      </c>
      <c r="R30" s="81">
        <v>1</v>
      </c>
      <c r="S30" s="81">
        <v>6</v>
      </c>
      <c r="T30" s="82">
        <f>IFERROR(S30/(O30+P30),"-")</f>
        <v>0.14634146341463</v>
      </c>
      <c r="U30" s="182">
        <f>IFERROR(J30/SUM(P30:P31),"-")</f>
        <v>779.22077922078</v>
      </c>
      <c r="V30" s="84">
        <v>3</v>
      </c>
      <c r="W30" s="82">
        <f>IF(P30=0,"-",V30/P30)</f>
        <v>0.073170731707317</v>
      </c>
      <c r="X30" s="186">
        <v>41000</v>
      </c>
      <c r="Y30" s="187">
        <f>IFERROR(X30/P30,"-")</f>
        <v>1000</v>
      </c>
      <c r="Z30" s="187">
        <f>IFERROR(X30/V30,"-")</f>
        <v>13666.666666667</v>
      </c>
      <c r="AA30" s="188">
        <f>SUM(X30:X31)-SUM(J30:J31)</f>
        <v>1010000</v>
      </c>
      <c r="AB30" s="85">
        <f>SUM(X30:X31)/SUM(J30:J31)</f>
        <v>9.4166666666667</v>
      </c>
      <c r="AC30" s="79"/>
      <c r="AD30" s="94">
        <v>8</v>
      </c>
      <c r="AE30" s="95">
        <f>IF(P30=0,"",IF(AD30=0,"",(AD30/P30)))</f>
        <v>0.19512195121951</v>
      </c>
      <c r="AF30" s="94">
        <v>1</v>
      </c>
      <c r="AG30" s="96">
        <f>IFERROR(AF30/AD30,"-")</f>
        <v>0.125</v>
      </c>
      <c r="AH30" s="97">
        <v>3000</v>
      </c>
      <c r="AI30" s="98">
        <f>IFERROR(AH30/AD30,"-")</f>
        <v>375</v>
      </c>
      <c r="AJ30" s="99">
        <v>1</v>
      </c>
      <c r="AK30" s="99"/>
      <c r="AL30" s="99"/>
      <c r="AM30" s="100">
        <v>10</v>
      </c>
      <c r="AN30" s="101">
        <f>IF(P30=0,"",IF(AM30=0,"",(AM30/P30)))</f>
        <v>0.24390243902439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>
        <v>9</v>
      </c>
      <c r="AW30" s="107">
        <f>IF(P30=0,"",IF(AV30=0,"",(AV30/P30)))</f>
        <v>0.21951219512195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11</v>
      </c>
      <c r="BF30" s="113">
        <f>IF(P30=0,"",IF(BE30=0,"",(BE30/P30)))</f>
        <v>0.26829268292683</v>
      </c>
      <c r="BG30" s="112">
        <v>2</v>
      </c>
      <c r="BH30" s="114">
        <f>IFERROR(BG30/BE30,"-")</f>
        <v>0.18181818181818</v>
      </c>
      <c r="BI30" s="115">
        <v>38000</v>
      </c>
      <c r="BJ30" s="116">
        <f>IFERROR(BI30/BE30,"-")</f>
        <v>3454.5454545455</v>
      </c>
      <c r="BK30" s="117">
        <v>1</v>
      </c>
      <c r="BL30" s="117"/>
      <c r="BM30" s="117">
        <v>1</v>
      </c>
      <c r="BN30" s="119">
        <v>2</v>
      </c>
      <c r="BO30" s="120">
        <f>IF(P30=0,"",IF(BN30=0,"",(BN30/P30)))</f>
        <v>0.048780487804878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1</v>
      </c>
      <c r="BX30" s="127">
        <f>IF(P30=0,"",IF(BW30=0,"",(BW30/P30)))</f>
        <v>0.024390243902439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3</v>
      </c>
      <c r="CP30" s="141">
        <v>41000</v>
      </c>
      <c r="CQ30" s="141">
        <v>35000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188</v>
      </c>
      <c r="C31" s="203"/>
      <c r="D31" s="203"/>
      <c r="E31" s="203"/>
      <c r="F31" s="203" t="s">
        <v>64</v>
      </c>
      <c r="G31" s="203"/>
      <c r="H31" s="90"/>
      <c r="I31" s="90"/>
      <c r="J31" s="188"/>
      <c r="K31" s="81">
        <v>0</v>
      </c>
      <c r="L31" s="81">
        <v>0</v>
      </c>
      <c r="M31" s="81">
        <v>267</v>
      </c>
      <c r="N31" s="91">
        <v>108</v>
      </c>
      <c r="O31" s="92">
        <v>5</v>
      </c>
      <c r="P31" s="93">
        <f>N31+O31</f>
        <v>113</v>
      </c>
      <c r="Q31" s="82">
        <f>IFERROR(P31/M31,"-")</f>
        <v>0.42322097378277</v>
      </c>
      <c r="R31" s="81">
        <v>5</v>
      </c>
      <c r="S31" s="81">
        <v>23</v>
      </c>
      <c r="T31" s="82">
        <f>IFERROR(S31/(O31+P31),"-")</f>
        <v>0.19491525423729</v>
      </c>
      <c r="U31" s="182"/>
      <c r="V31" s="84">
        <v>6</v>
      </c>
      <c r="W31" s="82">
        <f>IF(P31=0,"-",V31/P31)</f>
        <v>0.053097345132743</v>
      </c>
      <c r="X31" s="186">
        <v>1089000</v>
      </c>
      <c r="Y31" s="187">
        <f>IFERROR(X31/P31,"-")</f>
        <v>9637.1681415929</v>
      </c>
      <c r="Z31" s="187">
        <f>IFERROR(X31/V31,"-")</f>
        <v>181500</v>
      </c>
      <c r="AA31" s="188"/>
      <c r="AB31" s="85"/>
      <c r="AC31" s="79"/>
      <c r="AD31" s="94">
        <v>1</v>
      </c>
      <c r="AE31" s="95">
        <f>IF(P31=0,"",IF(AD31=0,"",(AD31/P31)))</f>
        <v>0.0088495575221239</v>
      </c>
      <c r="AF31" s="94"/>
      <c r="AG31" s="96">
        <f>IFERROR(AF31/AD31,"-")</f>
        <v>0</v>
      </c>
      <c r="AH31" s="97"/>
      <c r="AI31" s="98">
        <f>IFERROR(AH31/AD31,"-")</f>
        <v>0</v>
      </c>
      <c r="AJ31" s="99"/>
      <c r="AK31" s="99"/>
      <c r="AL31" s="99"/>
      <c r="AM31" s="100">
        <v>27</v>
      </c>
      <c r="AN31" s="101">
        <f>IF(P31=0,"",IF(AM31=0,"",(AM31/P31)))</f>
        <v>0.23893805309735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>
        <v>20</v>
      </c>
      <c r="AW31" s="107">
        <f>IF(P31=0,"",IF(AV31=0,"",(AV31/P31)))</f>
        <v>0.17699115044248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28</v>
      </c>
      <c r="BF31" s="113">
        <f>IF(P31=0,"",IF(BE31=0,"",(BE31/P31)))</f>
        <v>0.24778761061947</v>
      </c>
      <c r="BG31" s="112">
        <v>1</v>
      </c>
      <c r="BH31" s="114">
        <f>IFERROR(BG31/BE31,"-")</f>
        <v>0.035714285714286</v>
      </c>
      <c r="BI31" s="115">
        <v>3000</v>
      </c>
      <c r="BJ31" s="116">
        <f>IFERROR(BI31/BE31,"-")</f>
        <v>107.14285714286</v>
      </c>
      <c r="BK31" s="117">
        <v>1</v>
      </c>
      <c r="BL31" s="117"/>
      <c r="BM31" s="117"/>
      <c r="BN31" s="119">
        <v>30</v>
      </c>
      <c r="BO31" s="120">
        <f>IF(P31=0,"",IF(BN31=0,"",(BN31/P31)))</f>
        <v>0.26548672566372</v>
      </c>
      <c r="BP31" s="121">
        <v>3</v>
      </c>
      <c r="BQ31" s="122">
        <f>IFERROR(BP31/BN31,"-")</f>
        <v>0.1</v>
      </c>
      <c r="BR31" s="123">
        <v>160000</v>
      </c>
      <c r="BS31" s="124">
        <f>IFERROR(BR31/BN31,"-")</f>
        <v>5333.3333333333</v>
      </c>
      <c r="BT31" s="125"/>
      <c r="BU31" s="125">
        <v>1</v>
      </c>
      <c r="BV31" s="125">
        <v>2</v>
      </c>
      <c r="BW31" s="126">
        <v>7</v>
      </c>
      <c r="BX31" s="127">
        <f>IF(P31=0,"",IF(BW31=0,"",(BW31/P31)))</f>
        <v>0.061946902654867</v>
      </c>
      <c r="BY31" s="128">
        <v>2</v>
      </c>
      <c r="BZ31" s="129">
        <f>IFERROR(BY31/BW31,"-")</f>
        <v>0.28571428571429</v>
      </c>
      <c r="CA31" s="130">
        <v>926000</v>
      </c>
      <c r="CB31" s="131">
        <f>IFERROR(CA31/BW31,"-")</f>
        <v>132285.71428571</v>
      </c>
      <c r="CC31" s="132"/>
      <c r="CD31" s="132"/>
      <c r="CE31" s="132">
        <v>2</v>
      </c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6</v>
      </c>
      <c r="CP31" s="141">
        <v>1089000</v>
      </c>
      <c r="CQ31" s="141">
        <v>488000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2.925</v>
      </c>
      <c r="B32" s="203" t="s">
        <v>189</v>
      </c>
      <c r="C32" s="203" t="s">
        <v>116</v>
      </c>
      <c r="D32" s="203" t="s">
        <v>135</v>
      </c>
      <c r="E32" s="203"/>
      <c r="F32" s="203" t="s">
        <v>136</v>
      </c>
      <c r="G32" s="203" t="s">
        <v>190</v>
      </c>
      <c r="H32" s="90" t="s">
        <v>144</v>
      </c>
      <c r="I32" s="90" t="s">
        <v>161</v>
      </c>
      <c r="J32" s="188">
        <v>80000</v>
      </c>
      <c r="K32" s="81">
        <v>0</v>
      </c>
      <c r="L32" s="81">
        <v>0</v>
      </c>
      <c r="M32" s="81">
        <v>41</v>
      </c>
      <c r="N32" s="91">
        <v>12</v>
      </c>
      <c r="O32" s="92">
        <v>0</v>
      </c>
      <c r="P32" s="93">
        <f>N32+O32</f>
        <v>12</v>
      </c>
      <c r="Q32" s="82">
        <f>IFERROR(P32/M32,"-")</f>
        <v>0.29268292682927</v>
      </c>
      <c r="R32" s="81">
        <v>2</v>
      </c>
      <c r="S32" s="81">
        <v>4</v>
      </c>
      <c r="T32" s="82">
        <f>IFERROR(S32/(O32+P32),"-")</f>
        <v>0.33333333333333</v>
      </c>
      <c r="U32" s="182">
        <f>IFERROR(J32/SUM(P32:P33),"-")</f>
        <v>1568.6274509804</v>
      </c>
      <c r="V32" s="84">
        <v>2</v>
      </c>
      <c r="W32" s="82">
        <f>IF(P32=0,"-",V32/P32)</f>
        <v>0.16666666666667</v>
      </c>
      <c r="X32" s="186">
        <v>234000</v>
      </c>
      <c r="Y32" s="187">
        <f>IFERROR(X32/P32,"-")</f>
        <v>19500</v>
      </c>
      <c r="Z32" s="187">
        <f>IFERROR(X32/V32,"-")</f>
        <v>117000</v>
      </c>
      <c r="AA32" s="188">
        <f>SUM(X32:X33)-SUM(J32:J33)</f>
        <v>154000</v>
      </c>
      <c r="AB32" s="85">
        <f>SUM(X32:X33)/SUM(J32:J33)</f>
        <v>2.925</v>
      </c>
      <c r="AC32" s="79"/>
      <c r="AD32" s="94">
        <v>4</v>
      </c>
      <c r="AE32" s="95">
        <f>IF(P32=0,"",IF(AD32=0,"",(AD32/P32)))</f>
        <v>0.33333333333333</v>
      </c>
      <c r="AF32" s="94">
        <v>1</v>
      </c>
      <c r="AG32" s="96">
        <f>IFERROR(AF32/AD32,"-")</f>
        <v>0.25</v>
      </c>
      <c r="AH32" s="97">
        <v>206000</v>
      </c>
      <c r="AI32" s="98">
        <f>IFERROR(AH32/AD32,"-")</f>
        <v>51500</v>
      </c>
      <c r="AJ32" s="99"/>
      <c r="AK32" s="99"/>
      <c r="AL32" s="99">
        <v>1</v>
      </c>
      <c r="AM32" s="100">
        <v>4</v>
      </c>
      <c r="AN32" s="101">
        <f>IF(P32=0,"",IF(AM32=0,"",(AM32/P32)))</f>
        <v>0.33333333333333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>
        <v>2</v>
      </c>
      <c r="AW32" s="107">
        <f>IF(P32=0,"",IF(AV32=0,"",(AV32/P32)))</f>
        <v>0.16666666666667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>
        <v>1</v>
      </c>
      <c r="BF32" s="113">
        <f>IF(P32=0,"",IF(BE32=0,"",(BE32/P32)))</f>
        <v>0.083333333333333</v>
      </c>
      <c r="BG32" s="112">
        <v>1</v>
      </c>
      <c r="BH32" s="114">
        <f>IFERROR(BG32/BE32,"-")</f>
        <v>1</v>
      </c>
      <c r="BI32" s="115">
        <v>28000</v>
      </c>
      <c r="BJ32" s="116">
        <f>IFERROR(BI32/BE32,"-")</f>
        <v>28000</v>
      </c>
      <c r="BK32" s="117"/>
      <c r="BL32" s="117"/>
      <c r="BM32" s="117">
        <v>1</v>
      </c>
      <c r="BN32" s="119">
        <v>1</v>
      </c>
      <c r="BO32" s="120">
        <f>IF(P32=0,"",IF(BN32=0,"",(BN32/P32)))</f>
        <v>0.083333333333333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2</v>
      </c>
      <c r="CP32" s="141">
        <v>234000</v>
      </c>
      <c r="CQ32" s="141">
        <v>206000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/>
      <c r="B33" s="203" t="s">
        <v>191</v>
      </c>
      <c r="C33" s="203"/>
      <c r="D33" s="203"/>
      <c r="E33" s="203"/>
      <c r="F33" s="203" t="s">
        <v>64</v>
      </c>
      <c r="G33" s="203"/>
      <c r="H33" s="90"/>
      <c r="I33" s="90"/>
      <c r="J33" s="188"/>
      <c r="K33" s="81">
        <v>0</v>
      </c>
      <c r="L33" s="81">
        <v>0</v>
      </c>
      <c r="M33" s="81">
        <v>72</v>
      </c>
      <c r="N33" s="91">
        <v>39</v>
      </c>
      <c r="O33" s="92">
        <v>0</v>
      </c>
      <c r="P33" s="93">
        <f>N33+O33</f>
        <v>39</v>
      </c>
      <c r="Q33" s="82">
        <f>IFERROR(P33/M33,"-")</f>
        <v>0.54166666666667</v>
      </c>
      <c r="R33" s="81">
        <v>0</v>
      </c>
      <c r="S33" s="81">
        <v>16</v>
      </c>
      <c r="T33" s="82">
        <f>IFERROR(S33/(O33+P33),"-")</f>
        <v>0.41025641025641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>
        <v>3</v>
      </c>
      <c r="AE33" s="95">
        <f>IF(P33=0,"",IF(AD33=0,"",(AD33/P33)))</f>
        <v>0.076923076923077</v>
      </c>
      <c r="AF33" s="94"/>
      <c r="AG33" s="96">
        <f>IFERROR(AF33/AD33,"-")</f>
        <v>0</v>
      </c>
      <c r="AH33" s="97"/>
      <c r="AI33" s="98">
        <f>IFERROR(AH33/AD33,"-")</f>
        <v>0</v>
      </c>
      <c r="AJ33" s="99"/>
      <c r="AK33" s="99"/>
      <c r="AL33" s="99"/>
      <c r="AM33" s="100">
        <v>10</v>
      </c>
      <c r="AN33" s="101">
        <f>IF(P33=0,"",IF(AM33=0,"",(AM33/P33)))</f>
        <v>0.25641025641026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6</v>
      </c>
      <c r="AW33" s="107">
        <f>IF(P33=0,"",IF(AV33=0,"",(AV33/P33)))</f>
        <v>0.15384615384615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8</v>
      </c>
      <c r="BF33" s="113">
        <f>IF(P33=0,"",IF(BE33=0,"",(BE33/P33)))</f>
        <v>0.20512820512821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9</v>
      </c>
      <c r="BO33" s="120">
        <f>IF(P33=0,"",IF(BN33=0,"",(BN33/P33)))</f>
        <v>0.23076923076923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2</v>
      </c>
      <c r="BX33" s="127">
        <f>IF(P33=0,"",IF(BW33=0,"",(BW33/P33)))</f>
        <v>0.051282051282051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>
        <v>1</v>
      </c>
      <c r="CG33" s="134">
        <f>IF(P33=0,"",IF(CF33=0,"",(CF33/P33)))</f>
        <v>0.025641025641026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30"/>
      <c r="B34" s="87"/>
      <c r="C34" s="88"/>
      <c r="D34" s="88"/>
      <c r="E34" s="88"/>
      <c r="F34" s="89"/>
      <c r="G34" s="90"/>
      <c r="H34" s="90"/>
      <c r="I34" s="90"/>
      <c r="J34" s="192"/>
      <c r="K34" s="34"/>
      <c r="L34" s="34"/>
      <c r="M34" s="31"/>
      <c r="N34" s="23"/>
      <c r="O34" s="23"/>
      <c r="P34" s="23"/>
      <c r="Q34" s="33"/>
      <c r="R34" s="32"/>
      <c r="S34" s="23"/>
      <c r="T34" s="32"/>
      <c r="U34" s="183"/>
      <c r="V34" s="25"/>
      <c r="W34" s="25"/>
      <c r="X34" s="189"/>
      <c r="Y34" s="189"/>
      <c r="Z34" s="189"/>
      <c r="AA34" s="189"/>
      <c r="AB34" s="33"/>
      <c r="AC34" s="59"/>
      <c r="AD34" s="63"/>
      <c r="AE34" s="64"/>
      <c r="AF34" s="63"/>
      <c r="AG34" s="67"/>
      <c r="AH34" s="68"/>
      <c r="AI34" s="69"/>
      <c r="AJ34" s="70"/>
      <c r="AK34" s="70"/>
      <c r="AL34" s="70"/>
      <c r="AM34" s="63"/>
      <c r="AN34" s="64"/>
      <c r="AO34" s="63"/>
      <c r="AP34" s="67"/>
      <c r="AQ34" s="68"/>
      <c r="AR34" s="69"/>
      <c r="AS34" s="70"/>
      <c r="AT34" s="70"/>
      <c r="AU34" s="70"/>
      <c r="AV34" s="63"/>
      <c r="AW34" s="64"/>
      <c r="AX34" s="63"/>
      <c r="AY34" s="67"/>
      <c r="AZ34" s="68"/>
      <c r="BA34" s="69"/>
      <c r="BB34" s="70"/>
      <c r="BC34" s="70"/>
      <c r="BD34" s="70"/>
      <c r="BE34" s="63"/>
      <c r="BF34" s="64"/>
      <c r="BG34" s="63"/>
      <c r="BH34" s="67"/>
      <c r="BI34" s="68"/>
      <c r="BJ34" s="69"/>
      <c r="BK34" s="70"/>
      <c r="BL34" s="70"/>
      <c r="BM34" s="70"/>
      <c r="BN34" s="65"/>
      <c r="BO34" s="66"/>
      <c r="BP34" s="63"/>
      <c r="BQ34" s="67"/>
      <c r="BR34" s="68"/>
      <c r="BS34" s="69"/>
      <c r="BT34" s="70"/>
      <c r="BU34" s="70"/>
      <c r="BV34" s="70"/>
      <c r="BW34" s="65"/>
      <c r="BX34" s="66"/>
      <c r="BY34" s="63"/>
      <c r="BZ34" s="67"/>
      <c r="CA34" s="68"/>
      <c r="CB34" s="69"/>
      <c r="CC34" s="70"/>
      <c r="CD34" s="70"/>
      <c r="CE34" s="70"/>
      <c r="CF34" s="65"/>
      <c r="CG34" s="66"/>
      <c r="CH34" s="63"/>
      <c r="CI34" s="67"/>
      <c r="CJ34" s="68"/>
      <c r="CK34" s="69"/>
      <c r="CL34" s="70"/>
      <c r="CM34" s="70"/>
      <c r="CN34" s="70"/>
      <c r="CO34" s="71"/>
      <c r="CP34" s="68"/>
      <c r="CQ34" s="68"/>
      <c r="CR34" s="68"/>
      <c r="CS34" s="72"/>
    </row>
    <row r="35" spans="1:98">
      <c r="A35" s="30"/>
      <c r="B35" s="37"/>
      <c r="C35" s="21"/>
      <c r="D35" s="21"/>
      <c r="E35" s="21"/>
      <c r="F35" s="22"/>
      <c r="G35" s="36"/>
      <c r="H35" s="36"/>
      <c r="I35" s="75"/>
      <c r="J35" s="193"/>
      <c r="K35" s="34"/>
      <c r="L35" s="34"/>
      <c r="M35" s="31"/>
      <c r="N35" s="23"/>
      <c r="O35" s="23"/>
      <c r="P35" s="23"/>
      <c r="Q35" s="33"/>
      <c r="R35" s="32"/>
      <c r="S35" s="23"/>
      <c r="T35" s="32"/>
      <c r="U35" s="183"/>
      <c r="V35" s="25"/>
      <c r="W35" s="25"/>
      <c r="X35" s="189"/>
      <c r="Y35" s="189"/>
      <c r="Z35" s="189"/>
      <c r="AA35" s="189"/>
      <c r="AB35" s="33"/>
      <c r="AC35" s="61"/>
      <c r="AD35" s="63"/>
      <c r="AE35" s="64"/>
      <c r="AF35" s="63"/>
      <c r="AG35" s="67"/>
      <c r="AH35" s="68"/>
      <c r="AI35" s="69"/>
      <c r="AJ35" s="70"/>
      <c r="AK35" s="70"/>
      <c r="AL35" s="70"/>
      <c r="AM35" s="63"/>
      <c r="AN35" s="64"/>
      <c r="AO35" s="63"/>
      <c r="AP35" s="67"/>
      <c r="AQ35" s="68"/>
      <c r="AR35" s="69"/>
      <c r="AS35" s="70"/>
      <c r="AT35" s="70"/>
      <c r="AU35" s="70"/>
      <c r="AV35" s="63"/>
      <c r="AW35" s="64"/>
      <c r="AX35" s="63"/>
      <c r="AY35" s="67"/>
      <c r="AZ35" s="68"/>
      <c r="BA35" s="69"/>
      <c r="BB35" s="70"/>
      <c r="BC35" s="70"/>
      <c r="BD35" s="70"/>
      <c r="BE35" s="63"/>
      <c r="BF35" s="64"/>
      <c r="BG35" s="63"/>
      <c r="BH35" s="67"/>
      <c r="BI35" s="68"/>
      <c r="BJ35" s="69"/>
      <c r="BK35" s="70"/>
      <c r="BL35" s="70"/>
      <c r="BM35" s="70"/>
      <c r="BN35" s="65"/>
      <c r="BO35" s="66"/>
      <c r="BP35" s="63"/>
      <c r="BQ35" s="67"/>
      <c r="BR35" s="68"/>
      <c r="BS35" s="69"/>
      <c r="BT35" s="70"/>
      <c r="BU35" s="70"/>
      <c r="BV35" s="70"/>
      <c r="BW35" s="65"/>
      <c r="BX35" s="66"/>
      <c r="BY35" s="63"/>
      <c r="BZ35" s="67"/>
      <c r="CA35" s="68"/>
      <c r="CB35" s="69"/>
      <c r="CC35" s="70"/>
      <c r="CD35" s="70"/>
      <c r="CE35" s="70"/>
      <c r="CF35" s="65"/>
      <c r="CG35" s="66"/>
      <c r="CH35" s="63"/>
      <c r="CI35" s="67"/>
      <c r="CJ35" s="68"/>
      <c r="CK35" s="69"/>
      <c r="CL35" s="70"/>
      <c r="CM35" s="70"/>
      <c r="CN35" s="70"/>
      <c r="CO35" s="71"/>
      <c r="CP35" s="68"/>
      <c r="CQ35" s="68"/>
      <c r="CR35" s="68"/>
      <c r="CS35" s="72"/>
    </row>
    <row r="36" spans="1:98">
      <c r="A36" s="19">
        <f>AB36</f>
        <v>6.8581395348837</v>
      </c>
      <c r="B36" s="39"/>
      <c r="C36" s="39"/>
      <c r="D36" s="39"/>
      <c r="E36" s="39"/>
      <c r="F36" s="39"/>
      <c r="G36" s="40" t="s">
        <v>192</v>
      </c>
      <c r="H36" s="40"/>
      <c r="I36" s="40"/>
      <c r="J36" s="190">
        <f>SUM(J6:J35)</f>
        <v>1290000</v>
      </c>
      <c r="K36" s="41">
        <f>SUM(K6:K35)</f>
        <v>0</v>
      </c>
      <c r="L36" s="41">
        <f>SUM(L6:L35)</f>
        <v>0</v>
      </c>
      <c r="M36" s="41">
        <f>SUM(M6:M35)</f>
        <v>3411</v>
      </c>
      <c r="N36" s="41">
        <f>SUM(N6:N35)</f>
        <v>1083</v>
      </c>
      <c r="O36" s="41">
        <f>SUM(O6:O35)</f>
        <v>12</v>
      </c>
      <c r="P36" s="41">
        <f>SUM(P6:P35)</f>
        <v>1095</v>
      </c>
      <c r="Q36" s="42">
        <f>IFERROR(P36/M36,"-")</f>
        <v>0.32102022867194</v>
      </c>
      <c r="R36" s="78">
        <f>SUM(R6:R35)</f>
        <v>36</v>
      </c>
      <c r="S36" s="78">
        <f>SUM(S6:S35)</f>
        <v>241</v>
      </c>
      <c r="T36" s="42">
        <f>IFERROR(R36/P36,"-")</f>
        <v>0.032876712328767</v>
      </c>
      <c r="U36" s="184">
        <f>IFERROR(J36/P36,"-")</f>
        <v>1178.0821917808</v>
      </c>
      <c r="V36" s="44">
        <f>SUM(V6:V35)</f>
        <v>60</v>
      </c>
      <c r="W36" s="42">
        <f>IFERROR(V36/P36,"-")</f>
        <v>0.054794520547945</v>
      </c>
      <c r="X36" s="190">
        <f>SUM(X6:X35)</f>
        <v>8847000</v>
      </c>
      <c r="Y36" s="190">
        <f>IFERROR(X36/P36,"-")</f>
        <v>8079.4520547945</v>
      </c>
      <c r="Z36" s="190">
        <f>IFERROR(X36/V36,"-")</f>
        <v>147450</v>
      </c>
      <c r="AA36" s="190">
        <f>X36-J36</f>
        <v>7557000</v>
      </c>
      <c r="AB36" s="47">
        <f>X36/J36</f>
        <v>6.8581395348837</v>
      </c>
      <c r="AC36" s="60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