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<sst xmlns="http://schemas.openxmlformats.org/spreadsheetml/2006/main" uniqueCount="216">
  <si>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</si>
  <si>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</si>
  <si>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</si>
  <si>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</si>
  <si>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</si>
  <si>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</si>
  <si>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</si>
  <si>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</si>
  <si>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</si>
  <si>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</si>
  <si>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</si>
  <si>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</si>
  <si>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</si>
  <si>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</si>
  <si>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</si>
  <si>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</si>
  <si>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</si>
  <si>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</si>
  <si>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</si>
  <si>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</si>
  <si>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</si>
  <si>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</si>
  <si>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</si>
  <si>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</si>
  <si>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</si>
  <si>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03月</t>
  </si>
  <si>
    <t>アイメール</t>
  </si>
  <si>
    <t>最終更新日</t>
  </si>
  <si>
    <t>06月30日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</si>
  <si>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</si>
  <si>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</si>
  <si>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</si>
  <si>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</si>
  <si>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</si>
  <si>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</si>
  <si>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</si>
  <si>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</si>
  <si>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</si>
  <si>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</si>
  <si>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</si>
  <si>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</si>
  <si>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</si>
  <si>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</si>
  <si>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</si>
  <si>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</si>
  <si>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</si>
  <si>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</si>
  <si>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</si>
  <si>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</si>
  <si>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</si>
  <si>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</si>
  <si>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</si>
  <si>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</si>
  <si>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</si>
  <si>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</si>
  <si>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</si>
  <si>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</si>
  <si>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</si>
  <si>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</si>
  <si>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</si>
  <si>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</si>
  <si>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smss1473</t>
  </si>
  <si>
    <t>いろいろ</t>
  </si>
  <si>
    <t>企画枠_横4コマ</t>
  </si>
  <si>
    <t>空電</t>
  </si>
  <si>
    <t>R55編集企画枠</t>
  </si>
  <si>
    <t>企画枠</t>
  </si>
  <si>
    <t>3/1～</t>
  </si>
  <si>
    <t>smss1474</t>
  </si>
  <si>
    <t>セレブ妻狩り編集企画枠</t>
  </si>
  <si>
    <t>smss1510</t>
  </si>
  <si>
    <t>双葉社</t>
  </si>
  <si>
    <t>CCG用</t>
  </si>
  <si>
    <t>週刊大衆.2W月（コミュニケーションガイド） 2枠</t>
  </si>
  <si>
    <t>3月11日(月)</t>
  </si>
  <si>
    <t>sms_a762</t>
  </si>
  <si>
    <t>コアマガジン</t>
  </si>
  <si>
    <t>2Pスポーツ新聞_v02_アイ(下着)桃瀬さん</t>
  </si>
  <si>
    <t>i34</t>
  </si>
  <si>
    <t>実話BUNKA超タブー</t>
  </si>
  <si>
    <t>4C2P</t>
  </si>
  <si>
    <t>3月01日(金)</t>
  </si>
  <si>
    <t>smss1511</t>
  </si>
  <si>
    <t>sms_a761</t>
  </si>
  <si>
    <t>大洋図書</t>
  </si>
  <si>
    <t>5Pエロ画像メイン</t>
  </si>
  <si>
    <t>i38</t>
  </si>
  <si>
    <t>昭和の不思議101</t>
  </si>
  <si>
    <t>1C5P</t>
  </si>
  <si>
    <t>3月04日(月)</t>
  </si>
  <si>
    <t>smss1509</t>
  </si>
  <si>
    <t>sms_a763</t>
  </si>
  <si>
    <t>ジーオーティー</t>
  </si>
  <si>
    <t>2P中心でか文字</t>
  </si>
  <si>
    <t>ZUBA!王</t>
  </si>
  <si>
    <t>3月09日(土)</t>
  </si>
  <si>
    <t>smss1512</t>
  </si>
  <si>
    <t>sms_a764</t>
  </si>
  <si>
    <t>実話ナックルズGOLD</t>
  </si>
  <si>
    <t>smss1513</t>
  </si>
  <si>
    <t>sms_a765</t>
  </si>
  <si>
    <t>5P風俗(森下さん)</t>
  </si>
  <si>
    <t>あなたの知らない絶望社会</t>
  </si>
  <si>
    <t>smss1514</t>
  </si>
  <si>
    <t>sms_a766</t>
  </si>
  <si>
    <t>臨増ナックルズDX</t>
  </si>
  <si>
    <t>3月15日(金)</t>
  </si>
  <si>
    <t>smss1515</t>
  </si>
  <si>
    <t>sms_a767</t>
  </si>
  <si>
    <t>袋とじ開ける前に！漫画</t>
  </si>
  <si>
    <t>実話BUNKAタブー</t>
  </si>
  <si>
    <t>袋とじ表4　4C1P</t>
  </si>
  <si>
    <t>3月16日(土)</t>
  </si>
  <si>
    <t>smss1516</t>
  </si>
  <si>
    <t>sms_a768</t>
  </si>
  <si>
    <t>日本ジャーナル出版</t>
  </si>
  <si>
    <t>週刊実話増刊「実話ザ・タブー」</t>
  </si>
  <si>
    <t>3月27日(水)</t>
  </si>
  <si>
    <t>smss1517</t>
  </si>
  <si>
    <t>sms_a744</t>
  </si>
  <si>
    <t>ソフト・オン・デマンド</t>
  </si>
  <si>
    <t>1P記事_求む！中高年男性版（OL風）_アイ</t>
  </si>
  <si>
    <t>SOD女子社員</t>
  </si>
  <si>
    <t>編集対向4C1P</t>
  </si>
  <si>
    <t>3月28日(木)</t>
  </si>
  <si>
    <t>smss1456</t>
  </si>
  <si>
    <t>sms_a769</t>
  </si>
  <si>
    <t>日本文芸社</t>
  </si>
  <si>
    <t>1P記事_求む！中高年男性版_アイ</t>
  </si>
  <si>
    <t>週刊漫画ゴラク</t>
  </si>
  <si>
    <t>1C1P</t>
  </si>
  <si>
    <t>3月29日(金)</t>
  </si>
  <si>
    <t>smss1518</t>
  </si>
  <si>
    <t>雑誌 TOTAL</t>
  </si>
  <si>
    <t>●DVD 広告</t>
  </si>
  <si>
    <t>sms_a748</t>
  </si>
  <si>
    <t>インフォメディア</t>
  </si>
  <si>
    <t>DVD漫画まさお</t>
  </si>
  <si>
    <t>A5、日版PB、540円、8万部</t>
  </si>
  <si>
    <t>mv20i</t>
  </si>
  <si>
    <t>中にほしがるドスケベ五十路六十路妻!</t>
  </si>
  <si>
    <t>DVD対向4C1P</t>
  </si>
  <si>
    <t>smss1460</t>
  </si>
  <si>
    <t>sms_a749</t>
  </si>
  <si>
    <t>ダイアプレス</t>
  </si>
  <si>
    <t>DVD4コマ</t>
  </si>
  <si>
    <t>A4、日版PB、780円</t>
  </si>
  <si>
    <t>極BODY</t>
  </si>
  <si>
    <t>DVD袋表4C</t>
  </si>
  <si>
    <t>smss1461</t>
  </si>
  <si>
    <t>sms_a750</t>
  </si>
  <si>
    <t>ぶんか社</t>
  </si>
  <si>
    <t>EXCITING MAX!SPECIAL</t>
  </si>
  <si>
    <t>DVD袋裏1C+コンテンツ枠</t>
  </si>
  <si>
    <t>smss1462</t>
  </si>
  <si>
    <t>sms_a751</t>
  </si>
  <si>
    <t>好色妻が悶えるエロドラマ</t>
  </si>
  <si>
    <t>DVD袋裏4C</t>
  </si>
  <si>
    <t>3月13日(水)</t>
  </si>
  <si>
    <t>smss1463</t>
  </si>
  <si>
    <t>sms_a752</t>
  </si>
  <si>
    <t>三和出版</t>
  </si>
  <si>
    <t>A4、セブンPB、750円、7万部</t>
  </si>
  <si>
    <t>平成夜這い妻</t>
  </si>
  <si>
    <t>3月14日(木)</t>
  </si>
  <si>
    <t>smss1464</t>
  </si>
  <si>
    <t>sms_a753</t>
  </si>
  <si>
    <t>A5、日版PB、600円、7万部</t>
  </si>
  <si>
    <t>追求!ドロ沼不倫</t>
  </si>
  <si>
    <t>smss1465</t>
  </si>
  <si>
    <t>sms_a754</t>
  </si>
  <si>
    <t>A4、CVS、840円、7万部</t>
  </si>
  <si>
    <t>接吻狂い</t>
  </si>
  <si>
    <t>3月18日(月)</t>
  </si>
  <si>
    <t>smss1466</t>
  </si>
  <si>
    <t>sms_a755</t>
  </si>
  <si>
    <t>極上人妻DX</t>
  </si>
  <si>
    <t>3月19日(火)</t>
  </si>
  <si>
    <t>smss1467</t>
  </si>
  <si>
    <t>sms_a756</t>
  </si>
  <si>
    <t>MAZI!</t>
  </si>
  <si>
    <t>DVD袋裏4C+コンテンツ枠</t>
  </si>
  <si>
    <t>smss1468</t>
  </si>
  <si>
    <t>sms_a770</t>
  </si>
  <si>
    <t>一水社</t>
  </si>
  <si>
    <t>A5、日版PB、定価540円</t>
  </si>
  <si>
    <t>しろうと美人妻中出し新作裏DVD270分</t>
  </si>
  <si>
    <t>3月20日(水)</t>
  </si>
  <si>
    <t>smss1519</t>
  </si>
  <si>
    <t>sms_a772</t>
  </si>
  <si>
    <t>B5、CVSセブン以外、500円</t>
  </si>
  <si>
    <t>しろうと美人妻地下DVD270分BLACK</t>
  </si>
  <si>
    <t>smss1521</t>
  </si>
  <si>
    <t>sms_a757</t>
  </si>
  <si>
    <t>DVDヨロシク!</t>
  </si>
  <si>
    <t>DVD貼付け面4C1/3P</t>
  </si>
  <si>
    <t>3月21日(木)</t>
  </si>
  <si>
    <t>smss1469</t>
  </si>
  <si>
    <t>sms_a758</t>
  </si>
  <si>
    <t>迷ったらコレ!!!!DVD再生して3分で即ヌケます。</t>
  </si>
  <si>
    <t>3月22日(金)</t>
  </si>
  <si>
    <t>smss1470</t>
  </si>
  <si>
    <t>sms_a759</t>
  </si>
  <si>
    <t>RUNA</t>
  </si>
  <si>
    <t>3月26日(火)</t>
  </si>
  <si>
    <t>smss1471</t>
  </si>
  <si>
    <t>sms_a760</t>
  </si>
  <si>
    <t>B5、日版PB、540円、8万部</t>
  </si>
  <si>
    <t>本物奥さまの密会映像!!凄まじい悶絶!絶頂の瞬間!</t>
  </si>
  <si>
    <t>smss1472</t>
  </si>
  <si>
    <t>sms_a771</t>
  </si>
  <si>
    <t>A4、書店売、定価1500円</t>
  </si>
  <si>
    <t>中出しGIANT～素人妻たちの秘め事　地下DVD9時間</t>
  </si>
  <si>
    <t>DVD貼付け面4C1/2P</t>
  </si>
  <si>
    <t>smss1520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</si>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</sst>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23</v>
      </c>
      <c r="D6" s="195">
        <v>963000</v>
      </c>
      <c r="E6" s="81">
        <v>0</v>
      </c>
      <c r="F6" s="81">
        <v>0</v>
      </c>
      <c r="G6" s="81">
        <v>655</v>
      </c>
      <c r="H6" s="91">
        <v>132</v>
      </c>
      <c r="I6" s="92">
        <v>1</v>
      </c>
      <c r="J6" s="145">
        <f>H6+I6</f>
        <v>133</v>
      </c>
      <c r="K6" s="82">
        <f>IFERROR(J6/G6,"-")</f>
        <v>0.2030534351145</v>
      </c>
      <c r="L6" s="81">
        <v>12</v>
      </c>
      <c r="M6" s="81">
        <v>26</v>
      </c>
      <c r="N6" s="82">
        <f>IFERROR(L6/J6,"-")</f>
        <v>0.090225563909774</v>
      </c>
      <c r="O6" s="83">
        <f>IFERROR(D6/J6,"-")</f>
        <v>7240.6015037594</v>
      </c>
      <c r="P6" s="84">
        <v>26</v>
      </c>
      <c r="Q6" s="82">
        <f>IFERROR(P6/J6,"-")</f>
        <v>0.19548872180451</v>
      </c>
      <c r="R6" s="200">
        <v>2185432</v>
      </c>
      <c r="S6" s="201">
        <f>IFERROR(R6/J6,"-")</f>
        <v>16431.819548872</v>
      </c>
      <c r="T6" s="201">
        <f>IFERROR(R6/P6,"-")</f>
        <v>84055.076923077</v>
      </c>
      <c r="U6" s="195">
        <f>IFERROR(R6-D6,"-")</f>
        <v>1222432</v>
      </c>
      <c r="V6" s="85">
        <f>R6/D6</f>
        <v>2.2693997923157</v>
      </c>
      <c r="W6" s="79"/>
      <c r="X6" s="144"/>
    </row>
    <row r="7" spans="1:24">
      <c r="A7" s="80"/>
      <c r="B7" s="86" t="s">
        <v>24</v>
      </c>
      <c r="C7" s="86">
        <v>32</v>
      </c>
      <c r="D7" s="195">
        <v>1590000</v>
      </c>
      <c r="E7" s="81">
        <v>0</v>
      </c>
      <c r="F7" s="81">
        <v>0</v>
      </c>
      <c r="G7" s="81">
        <v>3306</v>
      </c>
      <c r="H7" s="91">
        <v>970</v>
      </c>
      <c r="I7" s="92">
        <v>5</v>
      </c>
      <c r="J7" s="145">
        <f>H7+I7</f>
        <v>975</v>
      </c>
      <c r="K7" s="82">
        <f>IFERROR(J7/G7,"-")</f>
        <v>0.29491833030853</v>
      </c>
      <c r="L7" s="81">
        <v>32</v>
      </c>
      <c r="M7" s="81">
        <v>233</v>
      </c>
      <c r="N7" s="82">
        <f>IFERROR(L7/J7,"-")</f>
        <v>0.032820512820513</v>
      </c>
      <c r="O7" s="83">
        <f>IFERROR(D7/J7,"-")</f>
        <v>1630.7692307692</v>
      </c>
      <c r="P7" s="84">
        <v>46</v>
      </c>
      <c r="Q7" s="82">
        <f>IFERROR(P7/J7,"-")</f>
        <v>0.047179487179487</v>
      </c>
      <c r="R7" s="200">
        <v>3292000</v>
      </c>
      <c r="S7" s="201">
        <f>IFERROR(R7/J7,"-")</f>
        <v>3376.4102564103</v>
      </c>
      <c r="T7" s="201">
        <f>IFERROR(R7/P7,"-")</f>
        <v>71565.217391304</v>
      </c>
      <c r="U7" s="195">
        <f>IFERROR(R7-D7,"-")</f>
        <v>1702000</v>
      </c>
      <c r="V7" s="85">
        <f>R7/D7</f>
        <v>2.0704402515723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2553000</v>
      </c>
      <c r="E10" s="41">
        <f>SUM(E6:E8)</f>
        <v>0</v>
      </c>
      <c r="F10" s="41">
        <f>SUM(F6:F8)</f>
        <v>0</v>
      </c>
      <c r="G10" s="41">
        <f>SUM(G6:G8)</f>
        <v>3961</v>
      </c>
      <c r="H10" s="41">
        <f>SUM(H6:H8)</f>
        <v>1102</v>
      </c>
      <c r="I10" s="41">
        <f>SUM(I6:I8)</f>
        <v>6</v>
      </c>
      <c r="J10" s="41">
        <f>SUM(J6:J8)</f>
        <v>1108</v>
      </c>
      <c r="K10" s="42">
        <f>IFERROR(J10/G10,"-")</f>
        <v>0.27972734158041</v>
      </c>
      <c r="L10" s="78">
        <f>SUM(L6:L8)</f>
        <v>44</v>
      </c>
      <c r="M10" s="78">
        <f>SUM(M6:M8)</f>
        <v>259</v>
      </c>
      <c r="N10" s="42">
        <f>IFERROR(L10/J10,"-")</f>
        <v>0.03971119133574</v>
      </c>
      <c r="O10" s="43">
        <f>IFERROR(D10/J10,"-")</f>
        <v>2304.1516245487</v>
      </c>
      <c r="P10" s="44">
        <f>SUM(P6:P8)</f>
        <v>72</v>
      </c>
      <c r="Q10" s="42">
        <f>IFERROR(P10/J10,"-")</f>
        <v>0.064981949458484</v>
      </c>
      <c r="R10" s="45">
        <f>SUM(R6:R8)</f>
        <v>5477432</v>
      </c>
      <c r="S10" s="45">
        <f>IFERROR(R10/J10,"-")</f>
        <v>4943.5306859206</v>
      </c>
      <c r="T10" s="45">
        <f>IFERROR(R10/P10,"-")</f>
        <v>76075.444444444</v>
      </c>
      <c r="U10" s="46">
        <f>SUM(U6:U8)</f>
        <v>2924432</v>
      </c>
      <c r="V10" s="47">
        <f>IFERROR(R10/D10,"-")</f>
        <v>2.1454884449667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3.5147058823529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68000</v>
      </c>
      <c r="K6" s="81">
        <v>0</v>
      </c>
      <c r="L6" s="81">
        <v>0</v>
      </c>
      <c r="M6" s="81">
        <v>62</v>
      </c>
      <c r="N6" s="91">
        <v>23</v>
      </c>
      <c r="O6" s="92">
        <v>0</v>
      </c>
      <c r="P6" s="93">
        <f>N6+O6</f>
        <v>23</v>
      </c>
      <c r="Q6" s="82">
        <f>IFERROR(P6/M6,"-")</f>
        <v>0.37096774193548</v>
      </c>
      <c r="R6" s="81">
        <v>2</v>
      </c>
      <c r="S6" s="81">
        <v>5</v>
      </c>
      <c r="T6" s="82">
        <f>IFERROR(S6/(O6+P6),"-")</f>
        <v>0.21739130434783</v>
      </c>
      <c r="U6" s="182">
        <f>IFERROR(J6/SUM(P6:P6),"-")</f>
        <v>2956.5217391304</v>
      </c>
      <c r="V6" s="84">
        <v>4</v>
      </c>
      <c r="W6" s="82">
        <f>IF(P6=0,"-",V6/P6)</f>
        <v>0.17391304347826</v>
      </c>
      <c r="X6" s="186">
        <v>239000</v>
      </c>
      <c r="Y6" s="187">
        <f>IFERROR(X6/P6,"-")</f>
        <v>10391.304347826</v>
      </c>
      <c r="Z6" s="187">
        <f>IFERROR(X6/V6,"-")</f>
        <v>59750</v>
      </c>
      <c r="AA6" s="188">
        <f>SUM(X6:X6)-SUM(J6:J6)</f>
        <v>171000</v>
      </c>
      <c r="AB6" s="85">
        <f>SUM(X6:X6)/SUM(J6:J6)</f>
        <v>3.5147058823529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7</v>
      </c>
      <c r="AN6" s="101">
        <f>IF(P6=0,"",IF(AM6=0,"",(AM6/P6)))</f>
        <v>0.30434782608696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0.043478260869565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4</v>
      </c>
      <c r="BF6" s="113">
        <f>IF(P6=0,"",IF(BE6=0,"",(BE6/P6)))</f>
        <v>0.17391304347826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9</v>
      </c>
      <c r="BO6" s="120">
        <f>IF(P6=0,"",IF(BN6=0,"",(BN6/P6)))</f>
        <v>0.39130434782609</v>
      </c>
      <c r="BP6" s="121">
        <v>2</v>
      </c>
      <c r="BQ6" s="122">
        <f>IFERROR(BP6/BN6,"-")</f>
        <v>0.22222222222222</v>
      </c>
      <c r="BR6" s="123">
        <v>33000</v>
      </c>
      <c r="BS6" s="124">
        <f>IFERROR(BR6/BN6,"-")</f>
        <v>3666.6666666667</v>
      </c>
      <c r="BT6" s="125">
        <v>1</v>
      </c>
      <c r="BU6" s="125"/>
      <c r="BV6" s="125">
        <v>1</v>
      </c>
      <c r="BW6" s="126">
        <v>2</v>
      </c>
      <c r="BX6" s="127">
        <f>IF(P6=0,"",IF(BW6=0,"",(BW6/P6)))</f>
        <v>0.08695652173913</v>
      </c>
      <c r="BY6" s="128">
        <v>2</v>
      </c>
      <c r="BZ6" s="129">
        <f>IFERROR(BY6/BW6,"-")</f>
        <v>1</v>
      </c>
      <c r="CA6" s="130">
        <v>206000</v>
      </c>
      <c r="CB6" s="131">
        <f>IFERROR(CA6/BW6,"-")</f>
        <v>103000</v>
      </c>
      <c r="CC6" s="132"/>
      <c r="CD6" s="132"/>
      <c r="CE6" s="132">
        <v>2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4</v>
      </c>
      <c r="CP6" s="141">
        <v>239000</v>
      </c>
      <c r="CQ6" s="141">
        <v>180000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>
        <f>AB7</f>
        <v>0.97142857142857</v>
      </c>
      <c r="B7" s="203" t="s">
        <v>68</v>
      </c>
      <c r="C7" s="203" t="s">
        <v>62</v>
      </c>
      <c r="D7" s="203" t="s">
        <v>63</v>
      </c>
      <c r="E7" s="203"/>
      <c r="F7" s="203" t="s">
        <v>64</v>
      </c>
      <c r="G7" s="203" t="s">
        <v>69</v>
      </c>
      <c r="H7" s="90" t="s">
        <v>66</v>
      </c>
      <c r="I7" s="90" t="s">
        <v>67</v>
      </c>
      <c r="J7" s="188">
        <v>70000</v>
      </c>
      <c r="K7" s="81">
        <v>0</v>
      </c>
      <c r="L7" s="81">
        <v>0</v>
      </c>
      <c r="M7" s="81">
        <v>34</v>
      </c>
      <c r="N7" s="91">
        <v>15</v>
      </c>
      <c r="O7" s="92">
        <v>0</v>
      </c>
      <c r="P7" s="93">
        <f>N7+O7</f>
        <v>15</v>
      </c>
      <c r="Q7" s="82">
        <f>IFERROR(P7/M7,"-")</f>
        <v>0.44117647058824</v>
      </c>
      <c r="R7" s="81">
        <v>1</v>
      </c>
      <c r="S7" s="81">
        <v>1</v>
      </c>
      <c r="T7" s="82">
        <f>IFERROR(S7/(O7+P7),"-")</f>
        <v>0.066666666666667</v>
      </c>
      <c r="U7" s="182">
        <f>IFERROR(J7/SUM(P7:P7),"-")</f>
        <v>4666.6666666667</v>
      </c>
      <c r="V7" s="84">
        <v>1</v>
      </c>
      <c r="W7" s="82">
        <f>IF(P7=0,"-",V7/P7)</f>
        <v>0.066666666666667</v>
      </c>
      <c r="X7" s="186">
        <v>68000</v>
      </c>
      <c r="Y7" s="187">
        <f>IFERROR(X7/P7,"-")</f>
        <v>4533.3333333333</v>
      </c>
      <c r="Z7" s="187">
        <f>IFERROR(X7/V7,"-")</f>
        <v>68000</v>
      </c>
      <c r="AA7" s="188">
        <f>SUM(X7:X7)-SUM(J7:J7)</f>
        <v>-2000</v>
      </c>
      <c r="AB7" s="85">
        <f>SUM(X7:X7)/SUM(J7:J7)</f>
        <v>0.97142857142857</v>
      </c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0.13333333333333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0.066666666666667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4</v>
      </c>
      <c r="BF7" s="113">
        <f>IF(P7=0,"",IF(BE7=0,"",(BE7/P7)))</f>
        <v>0.26666666666667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6</v>
      </c>
      <c r="BO7" s="120">
        <f>IF(P7=0,"",IF(BN7=0,"",(BN7/P7)))</f>
        <v>0.4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0.13333333333333</v>
      </c>
      <c r="BY7" s="128">
        <v>1</v>
      </c>
      <c r="BZ7" s="129">
        <f>IFERROR(BY7/BW7,"-")</f>
        <v>0.5</v>
      </c>
      <c r="CA7" s="130">
        <v>68000</v>
      </c>
      <c r="CB7" s="131">
        <f>IFERROR(CA7/BW7,"-")</f>
        <v>34000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68000</v>
      </c>
      <c r="CQ7" s="141">
        <v>68000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0.04</v>
      </c>
      <c r="B8" s="203" t="s">
        <v>70</v>
      </c>
      <c r="C8" s="203" t="s">
        <v>71</v>
      </c>
      <c r="D8" s="203" t="s">
        <v>72</v>
      </c>
      <c r="E8" s="203"/>
      <c r="F8" s="203" t="s">
        <v>64</v>
      </c>
      <c r="G8" s="203" t="s">
        <v>73</v>
      </c>
      <c r="H8" s="90" t="s">
        <v>66</v>
      </c>
      <c r="I8" s="90" t="s">
        <v>74</v>
      </c>
      <c r="J8" s="188">
        <v>75000</v>
      </c>
      <c r="K8" s="81">
        <v>0</v>
      </c>
      <c r="L8" s="81">
        <v>0</v>
      </c>
      <c r="M8" s="81">
        <v>47</v>
      </c>
      <c r="N8" s="91">
        <v>5</v>
      </c>
      <c r="O8" s="92">
        <v>0</v>
      </c>
      <c r="P8" s="93">
        <f>N8+O8</f>
        <v>5</v>
      </c>
      <c r="Q8" s="82">
        <f>IFERROR(P8/M8,"-")</f>
        <v>0.1063829787234</v>
      </c>
      <c r="R8" s="81">
        <v>0</v>
      </c>
      <c r="S8" s="81">
        <v>2</v>
      </c>
      <c r="T8" s="82">
        <f>IFERROR(S8/(O8+P8),"-")</f>
        <v>0.4</v>
      </c>
      <c r="U8" s="182">
        <f>IFERROR(J8/SUM(P8:P8),"-")</f>
        <v>15000</v>
      </c>
      <c r="V8" s="84">
        <v>1</v>
      </c>
      <c r="W8" s="82">
        <f>IF(P8=0,"-",V8/P8)</f>
        <v>0.2</v>
      </c>
      <c r="X8" s="186">
        <v>3000</v>
      </c>
      <c r="Y8" s="187">
        <f>IFERROR(X8/P8,"-")</f>
        <v>600</v>
      </c>
      <c r="Z8" s="187">
        <f>IFERROR(X8/V8,"-")</f>
        <v>3000</v>
      </c>
      <c r="AA8" s="188">
        <f>SUM(X8:X8)-SUM(J8:J8)</f>
        <v>-72000</v>
      </c>
      <c r="AB8" s="85">
        <f>SUM(X8:X8)/SUM(J8:J8)</f>
        <v>0.04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0.2</v>
      </c>
      <c r="AO8" s="100">
        <v>1</v>
      </c>
      <c r="AP8" s="102">
        <f>IFERROR(AP8/AM8,"-")</f>
        <v>0</v>
      </c>
      <c r="AQ8" s="103">
        <v>3000</v>
      </c>
      <c r="AR8" s="104">
        <f>IFERROR(AQ8/AM8,"-")</f>
        <v>3000</v>
      </c>
      <c r="AS8" s="105">
        <v>1</v>
      </c>
      <c r="AT8" s="105"/>
      <c r="AU8" s="105"/>
      <c r="AV8" s="106">
        <v>1</v>
      </c>
      <c r="AW8" s="107">
        <f>IF(P8=0,"",IF(AV8=0,"",(AV8/P8)))</f>
        <v>0.2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1</v>
      </c>
      <c r="BF8" s="113">
        <f>IF(P8=0,"",IF(BE8=0,"",(BE8/P8)))</f>
        <v>0.2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0.4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>
        <f>AB9</f>
        <v>4.3272727272727</v>
      </c>
      <c r="B9" s="203" t="s">
        <v>75</v>
      </c>
      <c r="C9" s="203" t="s">
        <v>76</v>
      </c>
      <c r="D9" s="203" t="s">
        <v>77</v>
      </c>
      <c r="E9" s="203"/>
      <c r="F9" s="203" t="s">
        <v>78</v>
      </c>
      <c r="G9" s="203" t="s">
        <v>79</v>
      </c>
      <c r="H9" s="90" t="s">
        <v>80</v>
      </c>
      <c r="I9" s="90" t="s">
        <v>81</v>
      </c>
      <c r="J9" s="188">
        <v>55000</v>
      </c>
      <c r="K9" s="81">
        <v>0</v>
      </c>
      <c r="L9" s="81">
        <v>0</v>
      </c>
      <c r="M9" s="81">
        <v>8</v>
      </c>
      <c r="N9" s="91">
        <v>1</v>
      </c>
      <c r="O9" s="92">
        <v>0</v>
      </c>
      <c r="P9" s="93">
        <f>N9+O9</f>
        <v>1</v>
      </c>
      <c r="Q9" s="82">
        <f>IFERROR(P9/M9,"-")</f>
        <v>0.125</v>
      </c>
      <c r="R9" s="81">
        <v>1</v>
      </c>
      <c r="S9" s="81">
        <v>0</v>
      </c>
      <c r="T9" s="82">
        <f>IFERROR(S9/(O9+P9),"-")</f>
        <v>0</v>
      </c>
      <c r="U9" s="182">
        <f>IFERROR(J9/SUM(P9:P10),"-")</f>
        <v>18333.333333333</v>
      </c>
      <c r="V9" s="84">
        <v>1</v>
      </c>
      <c r="W9" s="82">
        <f>IF(P9=0,"-",V9/P9)</f>
        <v>1</v>
      </c>
      <c r="X9" s="186">
        <v>223000</v>
      </c>
      <c r="Y9" s="187">
        <f>IFERROR(X9/P9,"-")</f>
        <v>223000</v>
      </c>
      <c r="Z9" s="187">
        <f>IFERROR(X9/V9,"-")</f>
        <v>223000</v>
      </c>
      <c r="AA9" s="188">
        <f>SUM(X9:X10)-SUM(J9:J10)</f>
        <v>183000</v>
      </c>
      <c r="AB9" s="85">
        <f>SUM(X9:X10)/SUM(J9:J10)</f>
        <v>4.3272727272727</v>
      </c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>
        <v>1</v>
      </c>
      <c r="CG9" s="134">
        <f>IF(P9=0,"",IF(CF9=0,"",(CF9/P9)))</f>
        <v>1</v>
      </c>
      <c r="CH9" s="135">
        <v>1</v>
      </c>
      <c r="CI9" s="136">
        <f>IFERROR(CH9/CF9,"-")</f>
        <v>1</v>
      </c>
      <c r="CJ9" s="137">
        <v>223000</v>
      </c>
      <c r="CK9" s="138">
        <f>IFERROR(CJ9/CF9,"-")</f>
        <v>223000</v>
      </c>
      <c r="CL9" s="139"/>
      <c r="CM9" s="139"/>
      <c r="CN9" s="139">
        <v>1</v>
      </c>
      <c r="CO9" s="140">
        <v>1</v>
      </c>
      <c r="CP9" s="141">
        <v>223000</v>
      </c>
      <c r="CQ9" s="141">
        <v>223000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/>
      <c r="B10" s="203" t="s">
        <v>82</v>
      </c>
      <c r="C10" s="203"/>
      <c r="D10" s="203"/>
      <c r="E10" s="203"/>
      <c r="F10" s="203" t="s">
        <v>64</v>
      </c>
      <c r="G10" s="203"/>
      <c r="H10" s="90"/>
      <c r="I10" s="90"/>
      <c r="J10" s="188"/>
      <c r="K10" s="81">
        <v>0</v>
      </c>
      <c r="L10" s="81">
        <v>0</v>
      </c>
      <c r="M10" s="81">
        <v>7</v>
      </c>
      <c r="N10" s="91">
        <v>2</v>
      </c>
      <c r="O10" s="92">
        <v>0</v>
      </c>
      <c r="P10" s="93">
        <f>N10+O10</f>
        <v>2</v>
      </c>
      <c r="Q10" s="82">
        <f>IFERROR(P10/M10,"-")</f>
        <v>0.28571428571429</v>
      </c>
      <c r="R10" s="81">
        <v>0</v>
      </c>
      <c r="S10" s="81">
        <v>0</v>
      </c>
      <c r="T10" s="82">
        <f>IFERROR(S10/(O10+P10),"-")</f>
        <v>0</v>
      </c>
      <c r="U10" s="182"/>
      <c r="V10" s="84">
        <v>1</v>
      </c>
      <c r="W10" s="82">
        <f>IF(P10=0,"-",V10/P10)</f>
        <v>0.5</v>
      </c>
      <c r="X10" s="186">
        <v>15000</v>
      </c>
      <c r="Y10" s="187">
        <f>IFERROR(X10/P10,"-")</f>
        <v>7500</v>
      </c>
      <c r="Z10" s="187">
        <f>IFERROR(X10/V10,"-")</f>
        <v>15000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0.5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>
        <v>1</v>
      </c>
      <c r="BX10" s="127">
        <f>IF(P10=0,"",IF(BW10=0,"",(BW10/P10)))</f>
        <v>0.5</v>
      </c>
      <c r="BY10" s="128">
        <v>1</v>
      </c>
      <c r="BZ10" s="129">
        <f>IFERROR(BY10/BW10,"-")</f>
        <v>1</v>
      </c>
      <c r="CA10" s="130">
        <v>15000</v>
      </c>
      <c r="CB10" s="131">
        <f>IFERROR(CA10/BW10,"-")</f>
        <v>15000</v>
      </c>
      <c r="CC10" s="132"/>
      <c r="CD10" s="132"/>
      <c r="CE10" s="132">
        <v>1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15000</v>
      </c>
      <c r="CQ10" s="141">
        <v>15000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4.72</v>
      </c>
      <c r="B11" s="203" t="s">
        <v>83</v>
      </c>
      <c r="C11" s="203" t="s">
        <v>84</v>
      </c>
      <c r="D11" s="203" t="s">
        <v>85</v>
      </c>
      <c r="E11" s="203"/>
      <c r="F11" s="203" t="s">
        <v>86</v>
      </c>
      <c r="G11" s="203" t="s">
        <v>87</v>
      </c>
      <c r="H11" s="90" t="s">
        <v>88</v>
      </c>
      <c r="I11" s="90" t="s">
        <v>89</v>
      </c>
      <c r="J11" s="188">
        <v>75000</v>
      </c>
      <c r="K11" s="81">
        <v>0</v>
      </c>
      <c r="L11" s="81">
        <v>0</v>
      </c>
      <c r="M11" s="81">
        <v>25</v>
      </c>
      <c r="N11" s="91">
        <v>3</v>
      </c>
      <c r="O11" s="92">
        <v>0</v>
      </c>
      <c r="P11" s="93">
        <f>N11+O11</f>
        <v>3</v>
      </c>
      <c r="Q11" s="82">
        <f>IFERROR(P11/M11,"-")</f>
        <v>0.12</v>
      </c>
      <c r="R11" s="81">
        <v>0</v>
      </c>
      <c r="S11" s="81">
        <v>0</v>
      </c>
      <c r="T11" s="82">
        <f>IFERROR(S11/(O11+P11),"-")</f>
        <v>0</v>
      </c>
      <c r="U11" s="182">
        <f>IFERROR(J11/SUM(P11:P12),"-")</f>
        <v>5769.2307692308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SUM(X11:X12)-SUM(J11:J12)</f>
        <v>279000</v>
      </c>
      <c r="AB11" s="85">
        <f>SUM(X11:X12)/SUM(J11:J12)</f>
        <v>4.72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0.33333333333333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1</v>
      </c>
      <c r="BO11" s="120">
        <f>IF(P11=0,"",IF(BN11=0,"",(BN11/P11)))</f>
        <v>0.33333333333333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0.33333333333333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90</v>
      </c>
      <c r="C12" s="203"/>
      <c r="D12" s="203"/>
      <c r="E12" s="203"/>
      <c r="F12" s="203" t="s">
        <v>64</v>
      </c>
      <c r="G12" s="203"/>
      <c r="H12" s="90"/>
      <c r="I12" s="90"/>
      <c r="J12" s="188"/>
      <c r="K12" s="81">
        <v>0</v>
      </c>
      <c r="L12" s="81">
        <v>0</v>
      </c>
      <c r="M12" s="81">
        <v>28</v>
      </c>
      <c r="N12" s="91">
        <v>10</v>
      </c>
      <c r="O12" s="92">
        <v>0</v>
      </c>
      <c r="P12" s="93">
        <f>N12+O12</f>
        <v>10</v>
      </c>
      <c r="Q12" s="82">
        <f>IFERROR(P12/M12,"-")</f>
        <v>0.35714285714286</v>
      </c>
      <c r="R12" s="81">
        <v>2</v>
      </c>
      <c r="S12" s="81">
        <v>0</v>
      </c>
      <c r="T12" s="82">
        <f>IFERROR(S12/(O12+P12),"-")</f>
        <v>0</v>
      </c>
      <c r="U12" s="182"/>
      <c r="V12" s="84">
        <v>4</v>
      </c>
      <c r="W12" s="82">
        <f>IF(P12=0,"-",V12/P12)</f>
        <v>0.4</v>
      </c>
      <c r="X12" s="186">
        <v>354000</v>
      </c>
      <c r="Y12" s="187">
        <f>IFERROR(X12/P12,"-")</f>
        <v>35400</v>
      </c>
      <c r="Z12" s="187">
        <f>IFERROR(X12/V12,"-")</f>
        <v>88500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3</v>
      </c>
      <c r="BF12" s="113">
        <f>IF(P12=0,"",IF(BE12=0,"",(BE12/P12)))</f>
        <v>0.3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0.2</v>
      </c>
      <c r="BP12" s="121">
        <v>1</v>
      </c>
      <c r="BQ12" s="122">
        <f>IFERROR(BP12/BN12,"-")</f>
        <v>0.5</v>
      </c>
      <c r="BR12" s="123">
        <v>321000</v>
      </c>
      <c r="BS12" s="124">
        <f>IFERROR(BR12/BN12,"-")</f>
        <v>160500</v>
      </c>
      <c r="BT12" s="125"/>
      <c r="BU12" s="125"/>
      <c r="BV12" s="125">
        <v>1</v>
      </c>
      <c r="BW12" s="126">
        <v>4</v>
      </c>
      <c r="BX12" s="127">
        <f>IF(P12=0,"",IF(BW12=0,"",(BW12/P12)))</f>
        <v>0.4</v>
      </c>
      <c r="BY12" s="128">
        <v>2</v>
      </c>
      <c r="BZ12" s="129">
        <f>IFERROR(BY12/BW12,"-")</f>
        <v>0.5</v>
      </c>
      <c r="CA12" s="130">
        <v>23000</v>
      </c>
      <c r="CB12" s="131">
        <f>IFERROR(CA12/BW12,"-")</f>
        <v>5750</v>
      </c>
      <c r="CC12" s="132">
        <v>1</v>
      </c>
      <c r="CD12" s="132"/>
      <c r="CE12" s="132">
        <v>1</v>
      </c>
      <c r="CF12" s="133">
        <v>1</v>
      </c>
      <c r="CG12" s="134">
        <f>IF(P12=0,"",IF(CF12=0,"",(CF12/P12)))</f>
        <v>0.1</v>
      </c>
      <c r="CH12" s="135">
        <v>1</v>
      </c>
      <c r="CI12" s="136">
        <f>IFERROR(CH12/CF12,"-")</f>
        <v>1</v>
      </c>
      <c r="CJ12" s="137">
        <v>10000</v>
      </c>
      <c r="CK12" s="138">
        <f>IFERROR(CJ12/CF12,"-")</f>
        <v>10000</v>
      </c>
      <c r="CL12" s="139"/>
      <c r="CM12" s="139">
        <v>1</v>
      </c>
      <c r="CN12" s="139"/>
      <c r="CO12" s="140">
        <v>4</v>
      </c>
      <c r="CP12" s="141">
        <v>354000</v>
      </c>
      <c r="CQ12" s="141">
        <v>321000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>
        <f>AB13</f>
        <v>6.0417846153846</v>
      </c>
      <c r="B13" s="203" t="s">
        <v>91</v>
      </c>
      <c r="C13" s="203" t="s">
        <v>92</v>
      </c>
      <c r="D13" s="203" t="s">
        <v>93</v>
      </c>
      <c r="E13" s="203"/>
      <c r="F13" s="203" t="s">
        <v>78</v>
      </c>
      <c r="G13" s="203" t="s">
        <v>94</v>
      </c>
      <c r="H13" s="90" t="s">
        <v>80</v>
      </c>
      <c r="I13" s="204" t="s">
        <v>95</v>
      </c>
      <c r="J13" s="188">
        <v>130000</v>
      </c>
      <c r="K13" s="81">
        <v>0</v>
      </c>
      <c r="L13" s="81">
        <v>0</v>
      </c>
      <c r="M13" s="81">
        <v>34</v>
      </c>
      <c r="N13" s="91">
        <v>7</v>
      </c>
      <c r="O13" s="92">
        <v>0</v>
      </c>
      <c r="P13" s="93">
        <f>N13+O13</f>
        <v>7</v>
      </c>
      <c r="Q13" s="82">
        <f>IFERROR(P13/M13,"-")</f>
        <v>0.20588235294118</v>
      </c>
      <c r="R13" s="81">
        <v>2</v>
      </c>
      <c r="S13" s="81">
        <v>0</v>
      </c>
      <c r="T13" s="82">
        <f>IFERROR(S13/(O13+P13),"-")</f>
        <v>0</v>
      </c>
      <c r="U13" s="182">
        <f>IFERROR(J13/SUM(P13:P14),"-")</f>
        <v>11818.181818182</v>
      </c>
      <c r="V13" s="84">
        <v>2</v>
      </c>
      <c r="W13" s="82">
        <f>IF(P13=0,"-",V13/P13)</f>
        <v>0.28571428571429</v>
      </c>
      <c r="X13" s="186">
        <v>780432</v>
      </c>
      <c r="Y13" s="187">
        <f>IFERROR(X13/P13,"-")</f>
        <v>111490.28571429</v>
      </c>
      <c r="Z13" s="187">
        <f>IFERROR(X13/V13,"-")</f>
        <v>390216</v>
      </c>
      <c r="AA13" s="188">
        <f>SUM(X13:X14)-SUM(J13:J14)</f>
        <v>655432</v>
      </c>
      <c r="AB13" s="85">
        <f>SUM(X13:X14)/SUM(J13:J14)</f>
        <v>6.0417846153846</v>
      </c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0.14285714285714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5</v>
      </c>
      <c r="BF13" s="113">
        <f>IF(P13=0,"",IF(BE13=0,"",(BE13/P13)))</f>
        <v>0.71428571428571</v>
      </c>
      <c r="BG13" s="112">
        <v>1</v>
      </c>
      <c r="BH13" s="114">
        <f>IFERROR(BG13/BE13,"-")</f>
        <v>0.2</v>
      </c>
      <c r="BI13" s="115">
        <v>210000</v>
      </c>
      <c r="BJ13" s="116">
        <f>IFERROR(BI13/BE13,"-")</f>
        <v>42000</v>
      </c>
      <c r="BK13" s="117"/>
      <c r="BL13" s="117"/>
      <c r="BM13" s="117">
        <v>1</v>
      </c>
      <c r="BN13" s="119">
        <v>1</v>
      </c>
      <c r="BO13" s="120">
        <f>IF(P13=0,"",IF(BN13=0,"",(BN13/P13)))</f>
        <v>0.14285714285714</v>
      </c>
      <c r="BP13" s="121">
        <v>1</v>
      </c>
      <c r="BQ13" s="122">
        <f>IFERROR(BP13/BN13,"-")</f>
        <v>1</v>
      </c>
      <c r="BR13" s="123">
        <v>570432</v>
      </c>
      <c r="BS13" s="124">
        <f>IFERROR(BR13/BN13,"-")</f>
        <v>570432</v>
      </c>
      <c r="BT13" s="125"/>
      <c r="BU13" s="125"/>
      <c r="BV13" s="125">
        <v>1</v>
      </c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2</v>
      </c>
      <c r="CP13" s="141">
        <v>780432</v>
      </c>
      <c r="CQ13" s="141">
        <v>570432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/>
      <c r="B14" s="203" t="s">
        <v>96</v>
      </c>
      <c r="C14" s="203"/>
      <c r="D14" s="203"/>
      <c r="E14" s="203"/>
      <c r="F14" s="203" t="s">
        <v>64</v>
      </c>
      <c r="G14" s="203"/>
      <c r="H14" s="90"/>
      <c r="I14" s="90"/>
      <c r="J14" s="188"/>
      <c r="K14" s="81">
        <v>0</v>
      </c>
      <c r="L14" s="81">
        <v>0</v>
      </c>
      <c r="M14" s="81">
        <v>7</v>
      </c>
      <c r="N14" s="91">
        <v>4</v>
      </c>
      <c r="O14" s="92">
        <v>0</v>
      </c>
      <c r="P14" s="93">
        <f>N14+O14</f>
        <v>4</v>
      </c>
      <c r="Q14" s="82">
        <f>IFERROR(P14/M14,"-")</f>
        <v>0.57142857142857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1</v>
      </c>
      <c r="W14" s="82">
        <f>IF(P14=0,"-",V14/P14)</f>
        <v>0.25</v>
      </c>
      <c r="X14" s="186">
        <v>5000</v>
      </c>
      <c r="Y14" s="187">
        <f>IFERROR(X14/P14,"-")</f>
        <v>1250</v>
      </c>
      <c r="Z14" s="187">
        <f>IFERROR(X14/V14,"-")</f>
        <v>5000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2</v>
      </c>
      <c r="BF14" s="113">
        <f>IF(P14=0,"",IF(BE14=0,"",(BE14/P14)))</f>
        <v>0.5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0.25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1</v>
      </c>
      <c r="BX14" s="127">
        <f>IF(P14=0,"",IF(BW14=0,"",(BW14/P14)))</f>
        <v>0.25</v>
      </c>
      <c r="BY14" s="128">
        <v>1</v>
      </c>
      <c r="BZ14" s="129">
        <f>IFERROR(BY14/BW14,"-")</f>
        <v>1</v>
      </c>
      <c r="CA14" s="130">
        <v>5000</v>
      </c>
      <c r="CB14" s="131">
        <f>IFERROR(CA14/BW14,"-")</f>
        <v>5000</v>
      </c>
      <c r="CC14" s="132">
        <v>1</v>
      </c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5000</v>
      </c>
      <c r="CQ14" s="141">
        <v>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>
        <f>AB15</f>
        <v>0.42857142857143</v>
      </c>
      <c r="B15" s="203" t="s">
        <v>97</v>
      </c>
      <c r="C15" s="203" t="s">
        <v>84</v>
      </c>
      <c r="D15" s="203" t="s">
        <v>85</v>
      </c>
      <c r="E15" s="203"/>
      <c r="F15" s="203" t="s">
        <v>86</v>
      </c>
      <c r="G15" s="203" t="s">
        <v>98</v>
      </c>
      <c r="H15" s="90" t="s">
        <v>88</v>
      </c>
      <c r="I15" s="90" t="s">
        <v>74</v>
      </c>
      <c r="J15" s="188">
        <v>70000</v>
      </c>
      <c r="K15" s="81">
        <v>0</v>
      </c>
      <c r="L15" s="81">
        <v>0</v>
      </c>
      <c r="M15" s="81">
        <v>65</v>
      </c>
      <c r="N15" s="91">
        <v>4</v>
      </c>
      <c r="O15" s="92">
        <v>0</v>
      </c>
      <c r="P15" s="93">
        <f>N15+O15</f>
        <v>4</v>
      </c>
      <c r="Q15" s="82">
        <f>IFERROR(P15/M15,"-")</f>
        <v>0.061538461538462</v>
      </c>
      <c r="R15" s="81">
        <v>0</v>
      </c>
      <c r="S15" s="81">
        <v>0</v>
      </c>
      <c r="T15" s="82">
        <f>IFERROR(S15/(O15+P15),"-")</f>
        <v>0</v>
      </c>
      <c r="U15" s="182">
        <f>IFERROR(J15/SUM(P15:P16),"-")</f>
        <v>5833.3333333333</v>
      </c>
      <c r="V15" s="84">
        <v>2</v>
      </c>
      <c r="W15" s="82">
        <f>IF(P15=0,"-",V15/P15)</f>
        <v>0.5</v>
      </c>
      <c r="X15" s="186">
        <v>13000</v>
      </c>
      <c r="Y15" s="187">
        <f>IFERROR(X15/P15,"-")</f>
        <v>3250</v>
      </c>
      <c r="Z15" s="187">
        <f>IFERROR(X15/V15,"-")</f>
        <v>6500</v>
      </c>
      <c r="AA15" s="188">
        <f>SUM(X15:X16)-SUM(J15:J16)</f>
        <v>-40000</v>
      </c>
      <c r="AB15" s="85">
        <f>SUM(X15:X16)/SUM(J15:J16)</f>
        <v>0.42857142857143</v>
      </c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3</v>
      </c>
      <c r="BO15" s="120">
        <f>IF(P15=0,"",IF(BN15=0,"",(BN15/P15)))</f>
        <v>0.75</v>
      </c>
      <c r="BP15" s="121">
        <v>1</v>
      </c>
      <c r="BQ15" s="122">
        <f>IFERROR(BP15/BN15,"-")</f>
        <v>0.33333333333333</v>
      </c>
      <c r="BR15" s="123">
        <v>5000</v>
      </c>
      <c r="BS15" s="124">
        <f>IFERROR(BR15/BN15,"-")</f>
        <v>1666.6666666667</v>
      </c>
      <c r="BT15" s="125">
        <v>1</v>
      </c>
      <c r="BU15" s="125"/>
      <c r="BV15" s="125"/>
      <c r="BW15" s="126">
        <v>1</v>
      </c>
      <c r="BX15" s="127">
        <f>IF(P15=0,"",IF(BW15=0,"",(BW15/P15)))</f>
        <v>0.25</v>
      </c>
      <c r="BY15" s="128">
        <v>1</v>
      </c>
      <c r="BZ15" s="129">
        <f>IFERROR(BY15/BW15,"-")</f>
        <v>1</v>
      </c>
      <c r="CA15" s="130">
        <v>8000</v>
      </c>
      <c r="CB15" s="131">
        <f>IFERROR(CA15/BW15,"-")</f>
        <v>8000</v>
      </c>
      <c r="CC15" s="132"/>
      <c r="CD15" s="132">
        <v>1</v>
      </c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13000</v>
      </c>
      <c r="CQ15" s="141">
        <v>8000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99</v>
      </c>
      <c r="C16" s="203"/>
      <c r="D16" s="203"/>
      <c r="E16" s="203"/>
      <c r="F16" s="203" t="s">
        <v>64</v>
      </c>
      <c r="G16" s="203"/>
      <c r="H16" s="90"/>
      <c r="I16" s="90"/>
      <c r="J16" s="188"/>
      <c r="K16" s="81">
        <v>0</v>
      </c>
      <c r="L16" s="81">
        <v>0</v>
      </c>
      <c r="M16" s="81">
        <v>23</v>
      </c>
      <c r="N16" s="91">
        <v>8</v>
      </c>
      <c r="O16" s="92">
        <v>0</v>
      </c>
      <c r="P16" s="93">
        <f>N16+O16</f>
        <v>8</v>
      </c>
      <c r="Q16" s="82">
        <f>IFERROR(P16/M16,"-")</f>
        <v>0.34782608695652</v>
      </c>
      <c r="R16" s="81">
        <v>1</v>
      </c>
      <c r="S16" s="81">
        <v>1</v>
      </c>
      <c r="T16" s="82">
        <f>IFERROR(S16/(O16+P16),"-")</f>
        <v>0.125</v>
      </c>
      <c r="U16" s="182"/>
      <c r="V16" s="84">
        <v>1</v>
      </c>
      <c r="W16" s="82">
        <f>IF(P16=0,"-",V16/P16)</f>
        <v>0.125</v>
      </c>
      <c r="X16" s="186">
        <v>17000</v>
      </c>
      <c r="Y16" s="187">
        <f>IFERROR(X16/P16,"-")</f>
        <v>2125</v>
      </c>
      <c r="Z16" s="187">
        <f>IFERROR(X16/V16,"-")</f>
        <v>17000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0.125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5</v>
      </c>
      <c r="BF16" s="113">
        <f>IF(P16=0,"",IF(BE16=0,"",(BE16/P16)))</f>
        <v>0.625</v>
      </c>
      <c r="BG16" s="112">
        <v>1</v>
      </c>
      <c r="BH16" s="114">
        <f>IFERROR(BG16/BE16,"-")</f>
        <v>0.2</v>
      </c>
      <c r="BI16" s="115">
        <v>17000</v>
      </c>
      <c r="BJ16" s="116">
        <f>IFERROR(BI16/BE16,"-")</f>
        <v>3400</v>
      </c>
      <c r="BK16" s="117"/>
      <c r="BL16" s="117"/>
      <c r="BM16" s="117">
        <v>1</v>
      </c>
      <c r="BN16" s="119">
        <v>2</v>
      </c>
      <c r="BO16" s="120">
        <f>IF(P16=0,"",IF(BN16=0,"",(BN16/P16)))</f>
        <v>0.25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17000</v>
      </c>
      <c r="CQ16" s="141">
        <v>17000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</v>
      </c>
      <c r="B17" s="203" t="s">
        <v>100</v>
      </c>
      <c r="C17" s="203" t="s">
        <v>76</v>
      </c>
      <c r="D17" s="203" t="s">
        <v>101</v>
      </c>
      <c r="E17" s="203"/>
      <c r="F17" s="203" t="s">
        <v>78</v>
      </c>
      <c r="G17" s="203" t="s">
        <v>102</v>
      </c>
      <c r="H17" s="90" t="s">
        <v>88</v>
      </c>
      <c r="I17" s="90" t="s">
        <v>74</v>
      </c>
      <c r="J17" s="188">
        <v>45000</v>
      </c>
      <c r="K17" s="81">
        <v>0</v>
      </c>
      <c r="L17" s="81">
        <v>0</v>
      </c>
      <c r="M17" s="81">
        <v>12</v>
      </c>
      <c r="N17" s="91">
        <v>2</v>
      </c>
      <c r="O17" s="92">
        <v>0</v>
      </c>
      <c r="P17" s="93">
        <f>N17+O17</f>
        <v>2</v>
      </c>
      <c r="Q17" s="82">
        <f>IFERROR(P17/M17,"-")</f>
        <v>0.16666666666667</v>
      </c>
      <c r="R17" s="81">
        <v>0</v>
      </c>
      <c r="S17" s="81">
        <v>0</v>
      </c>
      <c r="T17" s="82">
        <f>IFERROR(S17/(O17+P17),"-")</f>
        <v>0</v>
      </c>
      <c r="U17" s="182">
        <f>IFERROR(J17/SUM(P17:P18),"-")</f>
        <v>4500</v>
      </c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>
        <f>SUM(X17:X18)-SUM(J17:J18)</f>
        <v>-45000</v>
      </c>
      <c r="AB17" s="85">
        <f>SUM(X17:X18)/SUM(J17:J18)</f>
        <v>0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0.5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1</v>
      </c>
      <c r="BO17" s="120">
        <f>IF(P17=0,"",IF(BN17=0,"",(BN17/P17)))</f>
        <v>0.5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103</v>
      </c>
      <c r="C18" s="203"/>
      <c r="D18" s="203"/>
      <c r="E18" s="203"/>
      <c r="F18" s="203" t="s">
        <v>64</v>
      </c>
      <c r="G18" s="203"/>
      <c r="H18" s="90"/>
      <c r="I18" s="90"/>
      <c r="J18" s="188"/>
      <c r="K18" s="81">
        <v>0</v>
      </c>
      <c r="L18" s="81">
        <v>0</v>
      </c>
      <c r="M18" s="81">
        <v>9</v>
      </c>
      <c r="N18" s="91">
        <v>8</v>
      </c>
      <c r="O18" s="92">
        <v>0</v>
      </c>
      <c r="P18" s="93">
        <f>N18+O18</f>
        <v>8</v>
      </c>
      <c r="Q18" s="82">
        <f>IFERROR(P18/M18,"-")</f>
        <v>0.88888888888889</v>
      </c>
      <c r="R18" s="81">
        <v>0</v>
      </c>
      <c r="S18" s="81">
        <v>2</v>
      </c>
      <c r="T18" s="82">
        <f>IFERROR(S18/(O18+P18),"-")</f>
        <v>0.25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>
        <v>1</v>
      </c>
      <c r="AE18" s="95">
        <f>IF(P18=0,"",IF(AD18=0,"",(AD18/P18)))</f>
        <v>0.125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>
        <v>1</v>
      </c>
      <c r="AN18" s="101">
        <f>IF(P18=0,"",IF(AM18=0,"",(AM18/P18)))</f>
        <v>0.125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>
        <v>2</v>
      </c>
      <c r="AW18" s="107">
        <f>IF(P18=0,"",IF(AV18=0,"",(AV18/P18)))</f>
        <v>0.25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2</v>
      </c>
      <c r="BO18" s="120">
        <f>IF(P18=0,"",IF(BN18=0,"",(BN18/P18)))</f>
        <v>0.25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2</v>
      </c>
      <c r="BX18" s="127">
        <f>IF(P18=0,"",IF(BW18=0,"",(BW18/P18)))</f>
        <v>0.25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0.7875</v>
      </c>
      <c r="B19" s="203" t="s">
        <v>104</v>
      </c>
      <c r="C19" s="203" t="s">
        <v>84</v>
      </c>
      <c r="D19" s="203" t="s">
        <v>77</v>
      </c>
      <c r="E19" s="203"/>
      <c r="F19" s="203" t="s">
        <v>86</v>
      </c>
      <c r="G19" s="203" t="s">
        <v>105</v>
      </c>
      <c r="H19" s="90" t="s">
        <v>80</v>
      </c>
      <c r="I19" s="90" t="s">
        <v>106</v>
      </c>
      <c r="J19" s="188">
        <v>80000</v>
      </c>
      <c r="K19" s="81">
        <v>0</v>
      </c>
      <c r="L19" s="81">
        <v>0</v>
      </c>
      <c r="M19" s="81">
        <v>31</v>
      </c>
      <c r="N19" s="91">
        <v>2</v>
      </c>
      <c r="O19" s="92">
        <v>0</v>
      </c>
      <c r="P19" s="93">
        <f>N19+O19</f>
        <v>2</v>
      </c>
      <c r="Q19" s="82">
        <f>IFERROR(P19/M19,"-")</f>
        <v>0.064516129032258</v>
      </c>
      <c r="R19" s="81">
        <v>0</v>
      </c>
      <c r="S19" s="81">
        <v>2</v>
      </c>
      <c r="T19" s="82">
        <f>IFERROR(S19/(O19+P19),"-")</f>
        <v>1</v>
      </c>
      <c r="U19" s="182">
        <f>IFERROR(J19/SUM(P19:P20),"-")</f>
        <v>7272.7272727273</v>
      </c>
      <c r="V19" s="84">
        <v>1</v>
      </c>
      <c r="W19" s="82">
        <f>IF(P19=0,"-",V19/P19)</f>
        <v>0.5</v>
      </c>
      <c r="X19" s="186">
        <v>3000</v>
      </c>
      <c r="Y19" s="187">
        <f>IFERROR(X19/P19,"-")</f>
        <v>1500</v>
      </c>
      <c r="Z19" s="187">
        <f>IFERROR(X19/V19,"-")</f>
        <v>3000</v>
      </c>
      <c r="AA19" s="188">
        <f>SUM(X19:X20)-SUM(J19:J20)</f>
        <v>-17000</v>
      </c>
      <c r="AB19" s="85">
        <f>SUM(X19:X20)/SUM(J19:J20)</f>
        <v>0.7875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0.5</v>
      </c>
      <c r="AX19" s="106">
        <v>1</v>
      </c>
      <c r="AY19" s="108">
        <f>IFERROR(AX19/AV19,"-")</f>
        <v>1</v>
      </c>
      <c r="AZ19" s="109">
        <v>3000</v>
      </c>
      <c r="BA19" s="110">
        <f>IFERROR(AZ19/AV19,"-")</f>
        <v>3000</v>
      </c>
      <c r="BB19" s="111">
        <v>1</v>
      </c>
      <c r="BC19" s="111"/>
      <c r="BD19" s="111"/>
      <c r="BE19" s="112">
        <v>1</v>
      </c>
      <c r="BF19" s="113">
        <f>IF(P19=0,"",IF(BE19=0,"",(BE19/P19)))</f>
        <v>0.5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3000</v>
      </c>
      <c r="CQ19" s="141">
        <v>3000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107</v>
      </c>
      <c r="C20" s="203"/>
      <c r="D20" s="203"/>
      <c r="E20" s="203"/>
      <c r="F20" s="203" t="s">
        <v>64</v>
      </c>
      <c r="G20" s="203"/>
      <c r="H20" s="90"/>
      <c r="I20" s="90"/>
      <c r="J20" s="188"/>
      <c r="K20" s="81">
        <v>0</v>
      </c>
      <c r="L20" s="81">
        <v>0</v>
      </c>
      <c r="M20" s="81">
        <v>25</v>
      </c>
      <c r="N20" s="91">
        <v>9</v>
      </c>
      <c r="O20" s="92">
        <v>0</v>
      </c>
      <c r="P20" s="93">
        <f>N20+O20</f>
        <v>9</v>
      </c>
      <c r="Q20" s="82">
        <f>IFERROR(P20/M20,"-")</f>
        <v>0.36</v>
      </c>
      <c r="R20" s="81">
        <v>0</v>
      </c>
      <c r="S20" s="81">
        <v>2</v>
      </c>
      <c r="T20" s="82">
        <f>IFERROR(S20/(O20+P20),"-")</f>
        <v>0.22222222222222</v>
      </c>
      <c r="U20" s="182"/>
      <c r="V20" s="84">
        <v>1</v>
      </c>
      <c r="W20" s="82">
        <f>IF(P20=0,"-",V20/P20)</f>
        <v>0.11111111111111</v>
      </c>
      <c r="X20" s="186">
        <v>60000</v>
      </c>
      <c r="Y20" s="187">
        <f>IFERROR(X20/P20,"-")</f>
        <v>6666.6666666667</v>
      </c>
      <c r="Z20" s="187">
        <f>IFERROR(X20/V20,"-")</f>
        <v>60000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3</v>
      </c>
      <c r="BF20" s="113">
        <f>IF(P20=0,"",IF(BE20=0,"",(BE20/P20)))</f>
        <v>0.33333333333333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3</v>
      </c>
      <c r="BO20" s="120">
        <f>IF(P20=0,"",IF(BN20=0,"",(BN20/P20)))</f>
        <v>0.33333333333333</v>
      </c>
      <c r="BP20" s="121">
        <v>1</v>
      </c>
      <c r="BQ20" s="122">
        <f>IFERROR(BP20/BN20,"-")</f>
        <v>0.33333333333333</v>
      </c>
      <c r="BR20" s="123">
        <v>60000</v>
      </c>
      <c r="BS20" s="124">
        <f>IFERROR(BR20/BN20,"-")</f>
        <v>20000</v>
      </c>
      <c r="BT20" s="125"/>
      <c r="BU20" s="125"/>
      <c r="BV20" s="125">
        <v>1</v>
      </c>
      <c r="BW20" s="126">
        <v>3</v>
      </c>
      <c r="BX20" s="127">
        <f>IF(P20=0,"",IF(BW20=0,"",(BW20/P20)))</f>
        <v>0.33333333333333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60000</v>
      </c>
      <c r="CQ20" s="141">
        <v>60000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0.11111111111111</v>
      </c>
      <c r="B21" s="203" t="s">
        <v>108</v>
      </c>
      <c r="C21" s="203" t="s">
        <v>76</v>
      </c>
      <c r="D21" s="203" t="s">
        <v>109</v>
      </c>
      <c r="E21" s="203"/>
      <c r="F21" s="203" t="s">
        <v>78</v>
      </c>
      <c r="G21" s="203" t="s">
        <v>110</v>
      </c>
      <c r="H21" s="90" t="s">
        <v>111</v>
      </c>
      <c r="I21" s="204" t="s">
        <v>112</v>
      </c>
      <c r="J21" s="188">
        <v>45000</v>
      </c>
      <c r="K21" s="81">
        <v>0</v>
      </c>
      <c r="L21" s="81">
        <v>0</v>
      </c>
      <c r="M21" s="81">
        <v>27</v>
      </c>
      <c r="N21" s="91">
        <v>3</v>
      </c>
      <c r="O21" s="92">
        <v>0</v>
      </c>
      <c r="P21" s="93">
        <f>N21+O21</f>
        <v>3</v>
      </c>
      <c r="Q21" s="82">
        <f>IFERROR(P21/M21,"-")</f>
        <v>0.11111111111111</v>
      </c>
      <c r="R21" s="81">
        <v>0</v>
      </c>
      <c r="S21" s="81">
        <v>2</v>
      </c>
      <c r="T21" s="82">
        <f>IFERROR(S21/(O21+P21),"-")</f>
        <v>0.66666666666667</v>
      </c>
      <c r="U21" s="182">
        <f>IFERROR(J21/SUM(P21:P22),"-")</f>
        <v>6428.5714285714</v>
      </c>
      <c r="V21" s="84">
        <v>1</v>
      </c>
      <c r="W21" s="82">
        <f>IF(P21=0,"-",V21/P21)</f>
        <v>0.33333333333333</v>
      </c>
      <c r="X21" s="186">
        <v>5000</v>
      </c>
      <c r="Y21" s="187">
        <f>IFERROR(X21/P21,"-")</f>
        <v>1666.6666666667</v>
      </c>
      <c r="Z21" s="187">
        <f>IFERROR(X21/V21,"-")</f>
        <v>5000</v>
      </c>
      <c r="AA21" s="188">
        <f>SUM(X21:X22)-SUM(J21:J22)</f>
        <v>-40000</v>
      </c>
      <c r="AB21" s="85">
        <f>SUM(X21:X22)/SUM(J21:J22)</f>
        <v>0.11111111111111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2</v>
      </c>
      <c r="BF21" s="113">
        <f>IF(P21=0,"",IF(BE21=0,"",(BE21/P21)))</f>
        <v>0.66666666666667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</v>
      </c>
      <c r="BO21" s="120">
        <f>IF(P21=0,"",IF(BN21=0,"",(BN21/P21)))</f>
        <v>0.33333333333333</v>
      </c>
      <c r="BP21" s="121">
        <v>1</v>
      </c>
      <c r="BQ21" s="122">
        <f>IFERROR(BP21/BN21,"-")</f>
        <v>1</v>
      </c>
      <c r="BR21" s="123">
        <v>5000</v>
      </c>
      <c r="BS21" s="124">
        <f>IFERROR(BR21/BN21,"-")</f>
        <v>5000</v>
      </c>
      <c r="BT21" s="125">
        <v>1</v>
      </c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5000</v>
      </c>
      <c r="CQ21" s="141">
        <v>5000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113</v>
      </c>
      <c r="C22" s="203"/>
      <c r="D22" s="203"/>
      <c r="E22" s="203"/>
      <c r="F22" s="203" t="s">
        <v>64</v>
      </c>
      <c r="G22" s="203"/>
      <c r="H22" s="90"/>
      <c r="I22" s="90"/>
      <c r="J22" s="188"/>
      <c r="K22" s="81">
        <v>0</v>
      </c>
      <c r="L22" s="81">
        <v>0</v>
      </c>
      <c r="M22" s="81">
        <v>78</v>
      </c>
      <c r="N22" s="91">
        <v>4</v>
      </c>
      <c r="O22" s="92">
        <v>0</v>
      </c>
      <c r="P22" s="93">
        <f>N22+O22</f>
        <v>4</v>
      </c>
      <c r="Q22" s="82">
        <f>IFERROR(P22/M22,"-")</f>
        <v>0.051282051282051</v>
      </c>
      <c r="R22" s="81">
        <v>0</v>
      </c>
      <c r="S22" s="81">
        <v>2</v>
      </c>
      <c r="T22" s="82">
        <f>IFERROR(S22/(O22+P22),"-")</f>
        <v>0.5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0.25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0.25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0.25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0.25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0.725</v>
      </c>
      <c r="B23" s="203" t="s">
        <v>114</v>
      </c>
      <c r="C23" s="203" t="s">
        <v>115</v>
      </c>
      <c r="D23" s="203" t="s">
        <v>109</v>
      </c>
      <c r="E23" s="203"/>
      <c r="F23" s="203" t="s">
        <v>78</v>
      </c>
      <c r="G23" s="203" t="s">
        <v>116</v>
      </c>
      <c r="H23" s="90" t="s">
        <v>111</v>
      </c>
      <c r="I23" s="90" t="s">
        <v>117</v>
      </c>
      <c r="J23" s="188">
        <v>120000</v>
      </c>
      <c r="K23" s="81">
        <v>0</v>
      </c>
      <c r="L23" s="81">
        <v>0</v>
      </c>
      <c r="M23" s="81">
        <v>45</v>
      </c>
      <c r="N23" s="91">
        <v>3</v>
      </c>
      <c r="O23" s="92">
        <v>0</v>
      </c>
      <c r="P23" s="93">
        <f>N23+O23</f>
        <v>3</v>
      </c>
      <c r="Q23" s="82">
        <f>IFERROR(P23/M23,"-")</f>
        <v>0.066666666666667</v>
      </c>
      <c r="R23" s="81">
        <v>0</v>
      </c>
      <c r="S23" s="81">
        <v>1</v>
      </c>
      <c r="T23" s="82">
        <f>IFERROR(S23/(O23+P23),"-")</f>
        <v>0.33333333333333</v>
      </c>
      <c r="U23" s="182">
        <f>IFERROR(J23/SUM(P23:P24),"-")</f>
        <v>12000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SUM(X23:X24)-SUM(J23:J24)</f>
        <v>-33000</v>
      </c>
      <c r="AB23" s="85">
        <f>SUM(X23:X24)/SUM(J23:J24)</f>
        <v>0.725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0.33333333333333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2</v>
      </c>
      <c r="BF23" s="113">
        <f>IF(P23=0,"",IF(BE23=0,"",(BE23/P23)))</f>
        <v>0.66666666666667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118</v>
      </c>
      <c r="C24" s="203"/>
      <c r="D24" s="203"/>
      <c r="E24" s="203"/>
      <c r="F24" s="203" t="s">
        <v>64</v>
      </c>
      <c r="G24" s="203"/>
      <c r="H24" s="90"/>
      <c r="I24" s="90"/>
      <c r="J24" s="188"/>
      <c r="K24" s="81">
        <v>0</v>
      </c>
      <c r="L24" s="81">
        <v>0</v>
      </c>
      <c r="M24" s="81">
        <v>14</v>
      </c>
      <c r="N24" s="91">
        <v>7</v>
      </c>
      <c r="O24" s="92">
        <v>0</v>
      </c>
      <c r="P24" s="93">
        <f>N24+O24</f>
        <v>7</v>
      </c>
      <c r="Q24" s="82">
        <f>IFERROR(P24/M24,"-")</f>
        <v>0.5</v>
      </c>
      <c r="R24" s="81">
        <v>2</v>
      </c>
      <c r="S24" s="81">
        <v>2</v>
      </c>
      <c r="T24" s="82">
        <f>IFERROR(S24/(O24+P24),"-")</f>
        <v>0.28571428571429</v>
      </c>
      <c r="U24" s="182"/>
      <c r="V24" s="84">
        <v>2</v>
      </c>
      <c r="W24" s="82">
        <f>IF(P24=0,"-",V24/P24)</f>
        <v>0.28571428571429</v>
      </c>
      <c r="X24" s="186">
        <v>87000</v>
      </c>
      <c r="Y24" s="187">
        <f>IFERROR(X24/P24,"-")</f>
        <v>12428.571428571</v>
      </c>
      <c r="Z24" s="187">
        <f>IFERROR(X24/V24,"-")</f>
        <v>43500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1</v>
      </c>
      <c r="AN24" s="101">
        <f>IF(P24=0,"",IF(AM24=0,"",(AM24/P24)))</f>
        <v>0.14285714285714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>
        <v>1</v>
      </c>
      <c r="AW24" s="107">
        <f>IF(P24=0,"",IF(AV24=0,"",(AV24/P24)))</f>
        <v>0.14285714285714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2</v>
      </c>
      <c r="BF24" s="113">
        <f>IF(P24=0,"",IF(BE24=0,"",(BE24/P24)))</f>
        <v>0.28571428571429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1</v>
      </c>
      <c r="BO24" s="120">
        <f>IF(P24=0,"",IF(BN24=0,"",(BN24/P24)))</f>
        <v>0.14285714285714</v>
      </c>
      <c r="BP24" s="121">
        <v>1</v>
      </c>
      <c r="BQ24" s="122">
        <f>IFERROR(BP24/BN24,"-")</f>
        <v>1</v>
      </c>
      <c r="BR24" s="123">
        <v>55000</v>
      </c>
      <c r="BS24" s="124">
        <f>IFERROR(BR24/BN24,"-")</f>
        <v>55000</v>
      </c>
      <c r="BT24" s="125"/>
      <c r="BU24" s="125"/>
      <c r="BV24" s="125">
        <v>1</v>
      </c>
      <c r="BW24" s="126">
        <v>2</v>
      </c>
      <c r="BX24" s="127">
        <f>IF(P24=0,"",IF(BW24=0,"",(BW24/P24)))</f>
        <v>0.28571428571429</v>
      </c>
      <c r="BY24" s="128">
        <v>1</v>
      </c>
      <c r="BZ24" s="129">
        <f>IFERROR(BY24/BW24,"-")</f>
        <v>0.5</v>
      </c>
      <c r="CA24" s="130">
        <v>32000</v>
      </c>
      <c r="CB24" s="131">
        <f>IFERROR(CA24/BW24,"-")</f>
        <v>16000</v>
      </c>
      <c r="CC24" s="132"/>
      <c r="CD24" s="132"/>
      <c r="CE24" s="132">
        <v>1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2</v>
      </c>
      <c r="CP24" s="141">
        <v>87000</v>
      </c>
      <c r="CQ24" s="141">
        <v>55000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4.5846153846154</v>
      </c>
      <c r="B25" s="203" t="s">
        <v>119</v>
      </c>
      <c r="C25" s="203" t="s">
        <v>120</v>
      </c>
      <c r="D25" s="203" t="s">
        <v>121</v>
      </c>
      <c r="E25" s="203"/>
      <c r="F25" s="203" t="s">
        <v>78</v>
      </c>
      <c r="G25" s="203" t="s">
        <v>122</v>
      </c>
      <c r="H25" s="90" t="s">
        <v>123</v>
      </c>
      <c r="I25" s="90" t="s">
        <v>124</v>
      </c>
      <c r="J25" s="188">
        <v>65000</v>
      </c>
      <c r="K25" s="81">
        <v>0</v>
      </c>
      <c r="L25" s="81">
        <v>0</v>
      </c>
      <c r="M25" s="81">
        <v>18</v>
      </c>
      <c r="N25" s="91">
        <v>2</v>
      </c>
      <c r="O25" s="92">
        <v>0</v>
      </c>
      <c r="P25" s="93">
        <f>N25+O25</f>
        <v>2</v>
      </c>
      <c r="Q25" s="82">
        <f>IFERROR(P25/M25,"-")</f>
        <v>0.11111111111111</v>
      </c>
      <c r="R25" s="81">
        <v>1</v>
      </c>
      <c r="S25" s="81">
        <v>1</v>
      </c>
      <c r="T25" s="82">
        <f>IFERROR(S25/(O25+P25),"-")</f>
        <v>0.5</v>
      </c>
      <c r="U25" s="182">
        <f>IFERROR(J25/SUM(P25:P26),"-")</f>
        <v>21666.666666667</v>
      </c>
      <c r="V25" s="84">
        <v>1</v>
      </c>
      <c r="W25" s="82">
        <f>IF(P25=0,"-",V25/P25)</f>
        <v>0.5</v>
      </c>
      <c r="X25" s="186">
        <v>298000</v>
      </c>
      <c r="Y25" s="187">
        <f>IFERROR(X25/P25,"-")</f>
        <v>149000</v>
      </c>
      <c r="Z25" s="187">
        <f>IFERROR(X25/V25,"-")</f>
        <v>298000</v>
      </c>
      <c r="AA25" s="188">
        <f>SUM(X25:X26)-SUM(J25:J26)</f>
        <v>233000</v>
      </c>
      <c r="AB25" s="85">
        <f>SUM(X25:X26)/SUM(J25:J26)</f>
        <v>4.5846153846154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0.5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1</v>
      </c>
      <c r="BO25" s="120">
        <f>IF(P25=0,"",IF(BN25=0,"",(BN25/P25)))</f>
        <v>0.5</v>
      </c>
      <c r="BP25" s="121">
        <v>1</v>
      </c>
      <c r="BQ25" s="122">
        <f>IFERROR(BP25/BN25,"-")</f>
        <v>1</v>
      </c>
      <c r="BR25" s="123">
        <v>298000</v>
      </c>
      <c r="BS25" s="124">
        <f>IFERROR(BR25/BN25,"-")</f>
        <v>298000</v>
      </c>
      <c r="BT25" s="125"/>
      <c r="BU25" s="125"/>
      <c r="BV25" s="125">
        <v>1</v>
      </c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298000</v>
      </c>
      <c r="CQ25" s="141">
        <v>298000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80"/>
      <c r="B26" s="203" t="s">
        <v>125</v>
      </c>
      <c r="C26" s="203"/>
      <c r="D26" s="203"/>
      <c r="E26" s="203"/>
      <c r="F26" s="203" t="s">
        <v>64</v>
      </c>
      <c r="G26" s="203"/>
      <c r="H26" s="90"/>
      <c r="I26" s="90"/>
      <c r="J26" s="188"/>
      <c r="K26" s="81">
        <v>0</v>
      </c>
      <c r="L26" s="81">
        <v>0</v>
      </c>
      <c r="M26" s="81">
        <v>1</v>
      </c>
      <c r="N26" s="91">
        <v>1</v>
      </c>
      <c r="O26" s="92">
        <v>0</v>
      </c>
      <c r="P26" s="93">
        <f>N26+O26</f>
        <v>1</v>
      </c>
      <c r="Q26" s="82">
        <f>IFERROR(P26/M26,"-")</f>
        <v>1</v>
      </c>
      <c r="R26" s="81">
        <v>0</v>
      </c>
      <c r="S26" s="81">
        <v>0</v>
      </c>
      <c r="T26" s="82">
        <f>IFERROR(S26/(O26+P26),"-")</f>
        <v>0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1</v>
      </c>
      <c r="BO26" s="120">
        <f>IF(P26=0,"",IF(BN26=0,"",(BN26/P26)))</f>
        <v>1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0.23076923076923</v>
      </c>
      <c r="B27" s="203" t="s">
        <v>126</v>
      </c>
      <c r="C27" s="203" t="s">
        <v>127</v>
      </c>
      <c r="D27" s="203" t="s">
        <v>128</v>
      </c>
      <c r="E27" s="203"/>
      <c r="F27" s="203" t="s">
        <v>86</v>
      </c>
      <c r="G27" s="203" t="s">
        <v>129</v>
      </c>
      <c r="H27" s="90" t="s">
        <v>130</v>
      </c>
      <c r="I27" s="90" t="s">
        <v>131</v>
      </c>
      <c r="J27" s="188">
        <v>65000</v>
      </c>
      <c r="K27" s="81">
        <v>0</v>
      </c>
      <c r="L27" s="81">
        <v>0</v>
      </c>
      <c r="M27" s="81">
        <v>47</v>
      </c>
      <c r="N27" s="91">
        <v>2</v>
      </c>
      <c r="O27" s="92">
        <v>1</v>
      </c>
      <c r="P27" s="93">
        <f>N27+O27</f>
        <v>3</v>
      </c>
      <c r="Q27" s="82">
        <f>IFERROR(P27/M27,"-")</f>
        <v>0.063829787234043</v>
      </c>
      <c r="R27" s="81">
        <v>0</v>
      </c>
      <c r="S27" s="81">
        <v>1</v>
      </c>
      <c r="T27" s="82">
        <f>IFERROR(S27/(O27+P27),"-")</f>
        <v>0.25</v>
      </c>
      <c r="U27" s="182">
        <f>IFERROR(J27/SUM(P27:P28),"-")</f>
        <v>6500</v>
      </c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>
        <f>SUM(X27:X28)-SUM(J27:J28)</f>
        <v>-50000</v>
      </c>
      <c r="AB27" s="85">
        <f>SUM(X27:X28)/SUM(J27:J28)</f>
        <v>0.23076923076923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2</v>
      </c>
      <c r="BF27" s="113">
        <f>IF(P27=0,"",IF(BE27=0,"",(BE27/P27)))</f>
        <v>0.66666666666667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1</v>
      </c>
      <c r="BO27" s="120">
        <f>IF(P27=0,"",IF(BN27=0,"",(BN27/P27)))</f>
        <v>0.33333333333333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132</v>
      </c>
      <c r="C28" s="203"/>
      <c r="D28" s="203"/>
      <c r="E28" s="203"/>
      <c r="F28" s="203" t="s">
        <v>64</v>
      </c>
      <c r="G28" s="203"/>
      <c r="H28" s="90"/>
      <c r="I28" s="90"/>
      <c r="J28" s="188"/>
      <c r="K28" s="81">
        <v>0</v>
      </c>
      <c r="L28" s="81">
        <v>0</v>
      </c>
      <c r="M28" s="81">
        <v>8</v>
      </c>
      <c r="N28" s="91">
        <v>7</v>
      </c>
      <c r="O28" s="92">
        <v>0</v>
      </c>
      <c r="P28" s="93">
        <f>N28+O28</f>
        <v>7</v>
      </c>
      <c r="Q28" s="82">
        <f>IFERROR(P28/M28,"-")</f>
        <v>0.875</v>
      </c>
      <c r="R28" s="81">
        <v>0</v>
      </c>
      <c r="S28" s="81">
        <v>2</v>
      </c>
      <c r="T28" s="82">
        <f>IFERROR(S28/(O28+P28),"-")</f>
        <v>0.28571428571429</v>
      </c>
      <c r="U28" s="182"/>
      <c r="V28" s="84">
        <v>2</v>
      </c>
      <c r="W28" s="82">
        <f>IF(P28=0,"-",V28/P28)</f>
        <v>0.28571428571429</v>
      </c>
      <c r="X28" s="186">
        <v>15000</v>
      </c>
      <c r="Y28" s="187">
        <f>IFERROR(X28/P28,"-")</f>
        <v>2142.8571428571</v>
      </c>
      <c r="Z28" s="187">
        <f>IFERROR(X28/V28,"-")</f>
        <v>7500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4</v>
      </c>
      <c r="BO28" s="120">
        <f>IF(P28=0,"",IF(BN28=0,"",(BN28/P28)))</f>
        <v>0.57142857142857</v>
      </c>
      <c r="BP28" s="121">
        <v>1</v>
      </c>
      <c r="BQ28" s="122">
        <f>IFERROR(BP28/BN28,"-")</f>
        <v>0.25</v>
      </c>
      <c r="BR28" s="123">
        <v>3000</v>
      </c>
      <c r="BS28" s="124">
        <f>IFERROR(BR28/BN28,"-")</f>
        <v>750</v>
      </c>
      <c r="BT28" s="125">
        <v>1</v>
      </c>
      <c r="BU28" s="125"/>
      <c r="BV28" s="125"/>
      <c r="BW28" s="126">
        <v>3</v>
      </c>
      <c r="BX28" s="127">
        <f>IF(P28=0,"",IF(BW28=0,"",(BW28/P28)))</f>
        <v>0.42857142857143</v>
      </c>
      <c r="BY28" s="128">
        <v>1</v>
      </c>
      <c r="BZ28" s="129">
        <f>IFERROR(BY28/BW28,"-")</f>
        <v>0.33333333333333</v>
      </c>
      <c r="CA28" s="130">
        <v>12000</v>
      </c>
      <c r="CB28" s="131">
        <f>IFERROR(CA28/BW28,"-")</f>
        <v>4000</v>
      </c>
      <c r="CC28" s="132"/>
      <c r="CD28" s="132"/>
      <c r="CE28" s="132">
        <v>1</v>
      </c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2</v>
      </c>
      <c r="CP28" s="141">
        <v>15000</v>
      </c>
      <c r="CQ28" s="141">
        <v>12000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30"/>
      <c r="B29" s="87"/>
      <c r="C29" s="88"/>
      <c r="D29" s="88"/>
      <c r="E29" s="88"/>
      <c r="F29" s="89"/>
      <c r="G29" s="90"/>
      <c r="H29" s="90"/>
      <c r="I29" s="90"/>
      <c r="J29" s="192"/>
      <c r="K29" s="34"/>
      <c r="L29" s="34"/>
      <c r="M29" s="31"/>
      <c r="N29" s="23"/>
      <c r="O29" s="23"/>
      <c r="P29" s="23"/>
      <c r="Q29" s="33"/>
      <c r="R29" s="32"/>
      <c r="S29" s="23"/>
      <c r="T29" s="32"/>
      <c r="U29" s="183"/>
      <c r="V29" s="25"/>
      <c r="W29" s="25"/>
      <c r="X29" s="189"/>
      <c r="Y29" s="189"/>
      <c r="Z29" s="189"/>
      <c r="AA29" s="189"/>
      <c r="AB29" s="33"/>
      <c r="AC29" s="59"/>
      <c r="AD29" s="63"/>
      <c r="AE29" s="64"/>
      <c r="AF29" s="63"/>
      <c r="AG29" s="67"/>
      <c r="AH29" s="68"/>
      <c r="AI29" s="69"/>
      <c r="AJ29" s="70"/>
      <c r="AK29" s="70"/>
      <c r="AL29" s="70"/>
      <c r="AM29" s="63"/>
      <c r="AN29" s="64"/>
      <c r="AO29" s="63"/>
      <c r="AP29" s="67"/>
      <c r="AQ29" s="68"/>
      <c r="AR29" s="69"/>
      <c r="AS29" s="70"/>
      <c r="AT29" s="70"/>
      <c r="AU29" s="70"/>
      <c r="AV29" s="63"/>
      <c r="AW29" s="64"/>
      <c r="AX29" s="63"/>
      <c r="AY29" s="67"/>
      <c r="AZ29" s="68"/>
      <c r="BA29" s="69"/>
      <c r="BB29" s="70"/>
      <c r="BC29" s="70"/>
      <c r="BD29" s="70"/>
      <c r="BE29" s="63"/>
      <c r="BF29" s="64"/>
      <c r="BG29" s="63"/>
      <c r="BH29" s="67"/>
      <c r="BI29" s="68"/>
      <c r="BJ29" s="69"/>
      <c r="BK29" s="70"/>
      <c r="BL29" s="70"/>
      <c r="BM29" s="70"/>
      <c r="BN29" s="65"/>
      <c r="BO29" s="66"/>
      <c r="BP29" s="63"/>
      <c r="BQ29" s="67"/>
      <c r="BR29" s="68"/>
      <c r="BS29" s="69"/>
      <c r="BT29" s="70"/>
      <c r="BU29" s="70"/>
      <c r="BV29" s="70"/>
      <c r="BW29" s="65"/>
      <c r="BX29" s="66"/>
      <c r="BY29" s="63"/>
      <c r="BZ29" s="67"/>
      <c r="CA29" s="68"/>
      <c r="CB29" s="69"/>
      <c r="CC29" s="70"/>
      <c r="CD29" s="70"/>
      <c r="CE29" s="70"/>
      <c r="CF29" s="65"/>
      <c r="CG29" s="66"/>
      <c r="CH29" s="63"/>
      <c r="CI29" s="67"/>
      <c r="CJ29" s="68"/>
      <c r="CK29" s="69"/>
      <c r="CL29" s="70"/>
      <c r="CM29" s="70"/>
      <c r="CN29" s="70"/>
      <c r="CO29" s="71"/>
      <c r="CP29" s="68"/>
      <c r="CQ29" s="68"/>
      <c r="CR29" s="68"/>
      <c r="CS29" s="72"/>
    </row>
    <row r="30" spans="1:98">
      <c r="A30" s="30"/>
      <c r="B30" s="37"/>
      <c r="C30" s="21"/>
      <c r="D30" s="21"/>
      <c r="E30" s="21"/>
      <c r="F30" s="22"/>
      <c r="G30" s="36"/>
      <c r="H30" s="36"/>
      <c r="I30" s="75"/>
      <c r="J30" s="193"/>
      <c r="K30" s="34"/>
      <c r="L30" s="34"/>
      <c r="M30" s="31"/>
      <c r="N30" s="23"/>
      <c r="O30" s="23"/>
      <c r="P30" s="23"/>
      <c r="Q30" s="33"/>
      <c r="R30" s="32"/>
      <c r="S30" s="23"/>
      <c r="T30" s="32"/>
      <c r="U30" s="183"/>
      <c r="V30" s="25"/>
      <c r="W30" s="25"/>
      <c r="X30" s="189"/>
      <c r="Y30" s="189"/>
      <c r="Z30" s="189"/>
      <c r="AA30" s="189"/>
      <c r="AB30" s="33"/>
      <c r="AC30" s="61"/>
      <c r="AD30" s="63"/>
      <c r="AE30" s="64"/>
      <c r="AF30" s="63"/>
      <c r="AG30" s="67"/>
      <c r="AH30" s="68"/>
      <c r="AI30" s="69"/>
      <c r="AJ30" s="70"/>
      <c r="AK30" s="70"/>
      <c r="AL30" s="70"/>
      <c r="AM30" s="63"/>
      <c r="AN30" s="64"/>
      <c r="AO30" s="63"/>
      <c r="AP30" s="67"/>
      <c r="AQ30" s="68"/>
      <c r="AR30" s="69"/>
      <c r="AS30" s="70"/>
      <c r="AT30" s="70"/>
      <c r="AU30" s="70"/>
      <c r="AV30" s="63"/>
      <c r="AW30" s="64"/>
      <c r="AX30" s="63"/>
      <c r="AY30" s="67"/>
      <c r="AZ30" s="68"/>
      <c r="BA30" s="69"/>
      <c r="BB30" s="70"/>
      <c r="BC30" s="70"/>
      <c r="BD30" s="70"/>
      <c r="BE30" s="63"/>
      <c r="BF30" s="64"/>
      <c r="BG30" s="63"/>
      <c r="BH30" s="67"/>
      <c r="BI30" s="68"/>
      <c r="BJ30" s="69"/>
      <c r="BK30" s="70"/>
      <c r="BL30" s="70"/>
      <c r="BM30" s="70"/>
      <c r="BN30" s="65"/>
      <c r="BO30" s="66"/>
      <c r="BP30" s="63"/>
      <c r="BQ30" s="67"/>
      <c r="BR30" s="68"/>
      <c r="BS30" s="69"/>
      <c r="BT30" s="70"/>
      <c r="BU30" s="70"/>
      <c r="BV30" s="70"/>
      <c r="BW30" s="65"/>
      <c r="BX30" s="66"/>
      <c r="BY30" s="63"/>
      <c r="BZ30" s="67"/>
      <c r="CA30" s="68"/>
      <c r="CB30" s="69"/>
      <c r="CC30" s="70"/>
      <c r="CD30" s="70"/>
      <c r="CE30" s="70"/>
      <c r="CF30" s="65"/>
      <c r="CG30" s="66"/>
      <c r="CH30" s="63"/>
      <c r="CI30" s="67"/>
      <c r="CJ30" s="68"/>
      <c r="CK30" s="69"/>
      <c r="CL30" s="70"/>
      <c r="CM30" s="70"/>
      <c r="CN30" s="70"/>
      <c r="CO30" s="71"/>
      <c r="CP30" s="68"/>
      <c r="CQ30" s="68"/>
      <c r="CR30" s="68"/>
      <c r="CS30" s="72"/>
    </row>
    <row r="31" spans="1:98">
      <c r="A31" s="19">
        <f>AB31</f>
        <v>2.2693997923157</v>
      </c>
      <c r="B31" s="39"/>
      <c r="C31" s="39"/>
      <c r="D31" s="39"/>
      <c r="E31" s="39"/>
      <c r="F31" s="39"/>
      <c r="G31" s="40" t="s">
        <v>133</v>
      </c>
      <c r="H31" s="40"/>
      <c r="I31" s="40"/>
      <c r="J31" s="190">
        <f>SUM(J6:J30)</f>
        <v>963000</v>
      </c>
      <c r="K31" s="41">
        <f>SUM(K6:K30)</f>
        <v>0</v>
      </c>
      <c r="L31" s="41">
        <f>SUM(L6:L30)</f>
        <v>0</v>
      </c>
      <c r="M31" s="41">
        <f>SUM(M6:M30)</f>
        <v>655</v>
      </c>
      <c r="N31" s="41">
        <f>SUM(N6:N30)</f>
        <v>132</v>
      </c>
      <c r="O31" s="41">
        <f>SUM(O6:O30)</f>
        <v>1</v>
      </c>
      <c r="P31" s="41">
        <f>SUM(P6:P30)</f>
        <v>133</v>
      </c>
      <c r="Q31" s="42">
        <f>IFERROR(P31/M31,"-")</f>
        <v>0.2030534351145</v>
      </c>
      <c r="R31" s="78">
        <f>SUM(R6:R30)</f>
        <v>12</v>
      </c>
      <c r="S31" s="78">
        <f>SUM(S6:S30)</f>
        <v>26</v>
      </c>
      <c r="T31" s="42">
        <f>IFERROR(R31/P31,"-")</f>
        <v>0.090225563909774</v>
      </c>
      <c r="U31" s="184">
        <f>IFERROR(J31/P31,"-")</f>
        <v>7240.6015037594</v>
      </c>
      <c r="V31" s="44">
        <f>SUM(V6:V30)</f>
        <v>26</v>
      </c>
      <c r="W31" s="42">
        <f>IFERROR(V31/P31,"-")</f>
        <v>0.19548872180451</v>
      </c>
      <c r="X31" s="190">
        <f>SUM(X6:X30)</f>
        <v>2185432</v>
      </c>
      <c r="Y31" s="190">
        <f>IFERROR(X31/P31,"-")</f>
        <v>16431.819548872</v>
      </c>
      <c r="Z31" s="190">
        <f>IFERROR(X31/V31,"-")</f>
        <v>84055.076923077</v>
      </c>
      <c r="AA31" s="190">
        <f>X31-J31</f>
        <v>1222432</v>
      </c>
      <c r="AB31" s="47">
        <f>X31/J31</f>
        <v>2.2693997923157</v>
      </c>
      <c r="AC31" s="60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7"/>
    <mergeCell ref="J7:J7"/>
    <mergeCell ref="U7:U7"/>
    <mergeCell ref="AA7:AA7"/>
    <mergeCell ref="AB7:AB7"/>
    <mergeCell ref="A8:A8"/>
    <mergeCell ref="J8:J8"/>
    <mergeCell ref="U8:U8"/>
    <mergeCell ref="AA8:AA8"/>
    <mergeCell ref="AB8:AB8"/>
    <mergeCell ref="A9:A10"/>
    <mergeCell ref="J9:J10"/>
    <mergeCell ref="U9:U10"/>
    <mergeCell ref="AA9:AA10"/>
    <mergeCell ref="AB9:AB10"/>
    <mergeCell ref="A11:A12"/>
    <mergeCell ref="J11:J12"/>
    <mergeCell ref="U11:U12"/>
    <mergeCell ref="AA11:AA12"/>
    <mergeCell ref="AB11:AB12"/>
    <mergeCell ref="A13:A14"/>
    <mergeCell ref="J13:J14"/>
    <mergeCell ref="U13:U14"/>
    <mergeCell ref="AA13:AA14"/>
    <mergeCell ref="AB13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134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1.0133333333333</v>
      </c>
      <c r="B6" s="203" t="s">
        <v>135</v>
      </c>
      <c r="C6" s="203" t="s">
        <v>136</v>
      </c>
      <c r="D6" s="203" t="s">
        <v>137</v>
      </c>
      <c r="E6" s="203" t="s">
        <v>138</v>
      </c>
      <c r="F6" s="203" t="s">
        <v>139</v>
      </c>
      <c r="G6" s="203" t="s">
        <v>140</v>
      </c>
      <c r="H6" s="90" t="s">
        <v>141</v>
      </c>
      <c r="I6" s="90" t="s">
        <v>89</v>
      </c>
      <c r="J6" s="188">
        <v>75000</v>
      </c>
      <c r="K6" s="81">
        <v>0</v>
      </c>
      <c r="L6" s="81">
        <v>0</v>
      </c>
      <c r="M6" s="81">
        <v>28</v>
      </c>
      <c r="N6" s="91">
        <v>5</v>
      </c>
      <c r="O6" s="92">
        <v>0</v>
      </c>
      <c r="P6" s="93">
        <f>N6+O6</f>
        <v>5</v>
      </c>
      <c r="Q6" s="82">
        <f>IFERROR(P6/M6,"-")</f>
        <v>0.17857142857143</v>
      </c>
      <c r="R6" s="81">
        <v>0</v>
      </c>
      <c r="S6" s="81">
        <v>1</v>
      </c>
      <c r="T6" s="82">
        <f>IFERROR(S6/(O6+P6),"-")</f>
        <v>0.2</v>
      </c>
      <c r="U6" s="182">
        <f>IFERROR(J6/SUM(P6:P7),"-")</f>
        <v>1973.6842105263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1000</v>
      </c>
      <c r="AB6" s="85">
        <f>SUM(X6:X7)/SUM(J6:J7)</f>
        <v>1.0133333333333</v>
      </c>
      <c r="AC6" s="79"/>
      <c r="AD6" s="94">
        <v>1</v>
      </c>
      <c r="AE6" s="95">
        <f>IF(P6=0,"",IF(AD6=0,"",(AD6/P6)))</f>
        <v>0.2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0.2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0.2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142</v>
      </c>
      <c r="C7" s="203"/>
      <c r="D7" s="203"/>
      <c r="E7" s="203"/>
      <c r="F7" s="203" t="s">
        <v>64</v>
      </c>
      <c r="G7" s="203"/>
      <c r="H7" s="90"/>
      <c r="I7" s="90"/>
      <c r="J7" s="188"/>
      <c r="K7" s="81">
        <v>0</v>
      </c>
      <c r="L7" s="81">
        <v>0</v>
      </c>
      <c r="M7" s="81">
        <v>97</v>
      </c>
      <c r="N7" s="91">
        <v>33</v>
      </c>
      <c r="O7" s="92">
        <v>0</v>
      </c>
      <c r="P7" s="93">
        <f>N7+O7</f>
        <v>33</v>
      </c>
      <c r="Q7" s="82">
        <f>IFERROR(P7/M7,"-")</f>
        <v>0.34020618556701</v>
      </c>
      <c r="R7" s="81">
        <v>1</v>
      </c>
      <c r="S7" s="81">
        <v>10</v>
      </c>
      <c r="T7" s="82">
        <f>IFERROR(S7/(O7+P7),"-")</f>
        <v>0.3030303030303</v>
      </c>
      <c r="U7" s="182"/>
      <c r="V7" s="84">
        <v>2</v>
      </c>
      <c r="W7" s="82">
        <f>IF(P7=0,"-",V7/P7)</f>
        <v>0.060606060606061</v>
      </c>
      <c r="X7" s="186">
        <v>76000</v>
      </c>
      <c r="Y7" s="187">
        <f>IFERROR(X7/P7,"-")</f>
        <v>2303.0303030303</v>
      </c>
      <c r="Z7" s="187">
        <f>IFERROR(X7/V7,"-")</f>
        <v>38000</v>
      </c>
      <c r="AA7" s="188"/>
      <c r="AB7" s="85"/>
      <c r="AC7" s="79"/>
      <c r="AD7" s="94">
        <v>3</v>
      </c>
      <c r="AE7" s="95">
        <f>IF(P7=0,"",IF(AD7=0,"",(AD7/P7)))</f>
        <v>0.090909090909091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5</v>
      </c>
      <c r="AN7" s="101">
        <f>IF(P7=0,"",IF(AM7=0,"",(AM7/P7)))</f>
        <v>0.15151515151515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3</v>
      </c>
      <c r="AW7" s="107">
        <f>IF(P7=0,"",IF(AV7=0,"",(AV7/P7)))</f>
        <v>0.090909090909091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9</v>
      </c>
      <c r="BF7" s="113">
        <f>IF(P7=0,"",IF(BE7=0,"",(BE7/P7)))</f>
        <v>0.27272727272727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6</v>
      </c>
      <c r="BO7" s="120">
        <f>IF(P7=0,"",IF(BN7=0,"",(BN7/P7)))</f>
        <v>0.18181818181818</v>
      </c>
      <c r="BP7" s="121">
        <v>1</v>
      </c>
      <c r="BQ7" s="122">
        <f>IFERROR(BP7/BN7,"-")</f>
        <v>0.16666666666667</v>
      </c>
      <c r="BR7" s="123">
        <v>18000</v>
      </c>
      <c r="BS7" s="124">
        <f>IFERROR(BR7/BN7,"-")</f>
        <v>3000</v>
      </c>
      <c r="BT7" s="125"/>
      <c r="BU7" s="125">
        <v>1</v>
      </c>
      <c r="BV7" s="125"/>
      <c r="BW7" s="126">
        <v>6</v>
      </c>
      <c r="BX7" s="127">
        <f>IF(P7=0,"",IF(BW7=0,"",(BW7/P7)))</f>
        <v>0.18181818181818</v>
      </c>
      <c r="BY7" s="128">
        <v>1</v>
      </c>
      <c r="BZ7" s="129">
        <f>IFERROR(BY7/BW7,"-")</f>
        <v>0.16666666666667</v>
      </c>
      <c r="CA7" s="130">
        <v>58000</v>
      </c>
      <c r="CB7" s="131">
        <f>IFERROR(CA7/BW7,"-")</f>
        <v>9666.6666666667</v>
      </c>
      <c r="CC7" s="132"/>
      <c r="CD7" s="132"/>
      <c r="CE7" s="132">
        <v>1</v>
      </c>
      <c r="CF7" s="133">
        <v>1</v>
      </c>
      <c r="CG7" s="134">
        <f>IF(P7=0,"",IF(CF7=0,"",(CF7/P7)))</f>
        <v>0.03030303030303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2</v>
      </c>
      <c r="CP7" s="141">
        <v>76000</v>
      </c>
      <c r="CQ7" s="141">
        <v>58000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0.075</v>
      </c>
      <c r="B8" s="203" t="s">
        <v>143</v>
      </c>
      <c r="C8" s="203" t="s">
        <v>144</v>
      </c>
      <c r="D8" s="203" t="s">
        <v>145</v>
      </c>
      <c r="E8" s="203" t="s">
        <v>146</v>
      </c>
      <c r="F8" s="203" t="s">
        <v>139</v>
      </c>
      <c r="G8" s="203" t="s">
        <v>147</v>
      </c>
      <c r="H8" s="90" t="s">
        <v>148</v>
      </c>
      <c r="I8" s="204" t="s">
        <v>95</v>
      </c>
      <c r="J8" s="188">
        <v>80000</v>
      </c>
      <c r="K8" s="81">
        <v>0</v>
      </c>
      <c r="L8" s="81">
        <v>0</v>
      </c>
      <c r="M8" s="81">
        <v>94</v>
      </c>
      <c r="N8" s="91">
        <v>18</v>
      </c>
      <c r="O8" s="92">
        <v>0</v>
      </c>
      <c r="P8" s="93">
        <f>N8+O8</f>
        <v>18</v>
      </c>
      <c r="Q8" s="82">
        <f>IFERROR(P8/M8,"-")</f>
        <v>0.19148936170213</v>
      </c>
      <c r="R8" s="81">
        <v>0</v>
      </c>
      <c r="S8" s="81">
        <v>6</v>
      </c>
      <c r="T8" s="82">
        <f>IFERROR(S8/(O8+P8),"-")</f>
        <v>0.33333333333333</v>
      </c>
      <c r="U8" s="182">
        <f>IFERROR(J8/SUM(P8:P9),"-")</f>
        <v>1860.4651162791</v>
      </c>
      <c r="V8" s="84">
        <v>1</v>
      </c>
      <c r="W8" s="82">
        <f>IF(P8=0,"-",V8/P8)</f>
        <v>0.055555555555556</v>
      </c>
      <c r="X8" s="186">
        <v>6000</v>
      </c>
      <c r="Y8" s="187">
        <f>IFERROR(X8/P8,"-")</f>
        <v>333.33333333333</v>
      </c>
      <c r="Z8" s="187">
        <f>IFERROR(X8/V8,"-")</f>
        <v>6000</v>
      </c>
      <c r="AA8" s="188">
        <f>SUM(X8:X9)-SUM(J8:J9)</f>
        <v>-74000</v>
      </c>
      <c r="AB8" s="85">
        <f>SUM(X8:X9)/SUM(J8:J9)</f>
        <v>0.075</v>
      </c>
      <c r="AC8" s="79"/>
      <c r="AD8" s="94">
        <v>2</v>
      </c>
      <c r="AE8" s="95">
        <f>IF(P8=0,"",IF(AD8=0,"",(AD8/P8)))</f>
        <v>0.11111111111111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13</v>
      </c>
      <c r="AN8" s="101">
        <f>IF(P8=0,"",IF(AM8=0,"",(AM8/P8)))</f>
        <v>0.72222222222222</v>
      </c>
      <c r="AO8" s="100">
        <v>1</v>
      </c>
      <c r="AP8" s="102">
        <f>IFERROR(AP8/AM8,"-")</f>
        <v>0</v>
      </c>
      <c r="AQ8" s="103">
        <v>6000</v>
      </c>
      <c r="AR8" s="104">
        <f>IFERROR(AQ8/AM8,"-")</f>
        <v>461.53846153846</v>
      </c>
      <c r="AS8" s="105"/>
      <c r="AT8" s="105">
        <v>1</v>
      </c>
      <c r="AU8" s="105"/>
      <c r="AV8" s="106">
        <v>1</v>
      </c>
      <c r="AW8" s="107">
        <f>IF(P8=0,"",IF(AV8=0,"",(AV8/P8)))</f>
        <v>0.055555555555556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0.11111111111111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6000</v>
      </c>
      <c r="CQ8" s="141">
        <v>6000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149</v>
      </c>
      <c r="C9" s="203"/>
      <c r="D9" s="203"/>
      <c r="E9" s="203"/>
      <c r="F9" s="203" t="s">
        <v>64</v>
      </c>
      <c r="G9" s="203"/>
      <c r="H9" s="90"/>
      <c r="I9" s="90"/>
      <c r="J9" s="188"/>
      <c r="K9" s="81">
        <v>0</v>
      </c>
      <c r="L9" s="81">
        <v>0</v>
      </c>
      <c r="M9" s="81">
        <v>50</v>
      </c>
      <c r="N9" s="91">
        <v>25</v>
      </c>
      <c r="O9" s="92">
        <v>0</v>
      </c>
      <c r="P9" s="93">
        <f>N9+O9</f>
        <v>25</v>
      </c>
      <c r="Q9" s="82">
        <f>IFERROR(P9/M9,"-")</f>
        <v>0.5</v>
      </c>
      <c r="R9" s="81">
        <v>0</v>
      </c>
      <c r="S9" s="81">
        <v>7</v>
      </c>
      <c r="T9" s="82">
        <f>IFERROR(S9/(O9+P9),"-")</f>
        <v>0.28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>
        <v>1</v>
      </c>
      <c r="AE9" s="95">
        <f>IF(P9=0,"",IF(AD9=0,"",(AD9/P9)))</f>
        <v>0.04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5</v>
      </c>
      <c r="AN9" s="101">
        <f>IF(P9=0,"",IF(AM9=0,"",(AM9/P9)))</f>
        <v>0.2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5</v>
      </c>
      <c r="AW9" s="107">
        <f>IF(P9=0,"",IF(AV9=0,"",(AV9/P9)))</f>
        <v>0.2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8</v>
      </c>
      <c r="BF9" s="113">
        <f>IF(P9=0,"",IF(BE9=0,"",(BE9/P9)))</f>
        <v>0.32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6</v>
      </c>
      <c r="BO9" s="120">
        <f>IF(P9=0,"",IF(BN9=0,"",(BN9/P9)))</f>
        <v>0.24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0.10810810810811</v>
      </c>
      <c r="B10" s="203" t="s">
        <v>150</v>
      </c>
      <c r="C10" s="203" t="s">
        <v>151</v>
      </c>
      <c r="D10" s="203" t="s">
        <v>137</v>
      </c>
      <c r="E10" s="203"/>
      <c r="F10" s="203" t="s">
        <v>139</v>
      </c>
      <c r="G10" s="203" t="s">
        <v>152</v>
      </c>
      <c r="H10" s="90" t="s">
        <v>153</v>
      </c>
      <c r="I10" s="90" t="s">
        <v>74</v>
      </c>
      <c r="J10" s="188">
        <v>185000</v>
      </c>
      <c r="K10" s="81">
        <v>0</v>
      </c>
      <c r="L10" s="81">
        <v>0</v>
      </c>
      <c r="M10" s="81">
        <v>96</v>
      </c>
      <c r="N10" s="91">
        <v>14</v>
      </c>
      <c r="O10" s="92">
        <v>0</v>
      </c>
      <c r="P10" s="93">
        <f>N10+O10</f>
        <v>14</v>
      </c>
      <c r="Q10" s="82">
        <f>IFERROR(P10/M10,"-")</f>
        <v>0.14583333333333</v>
      </c>
      <c r="R10" s="81">
        <v>0</v>
      </c>
      <c r="S10" s="81">
        <v>6</v>
      </c>
      <c r="T10" s="82">
        <f>IFERROR(S10/(O10+P10),"-")</f>
        <v>0.42857142857143</v>
      </c>
      <c r="U10" s="182">
        <f>IFERROR(J10/SUM(P10:P11),"-")</f>
        <v>3189.6551724138</v>
      </c>
      <c r="V10" s="84">
        <v>1</v>
      </c>
      <c r="W10" s="82">
        <f>IF(P10=0,"-",V10/P10)</f>
        <v>0.071428571428571</v>
      </c>
      <c r="X10" s="186">
        <v>6000</v>
      </c>
      <c r="Y10" s="187">
        <f>IFERROR(X10/P10,"-")</f>
        <v>428.57142857143</v>
      </c>
      <c r="Z10" s="187">
        <f>IFERROR(X10/V10,"-")</f>
        <v>6000</v>
      </c>
      <c r="AA10" s="188">
        <f>SUM(X10:X11)-SUM(J10:J11)</f>
        <v>-165000</v>
      </c>
      <c r="AB10" s="85">
        <f>SUM(X10:X11)/SUM(J10:J11)</f>
        <v>0.10810810810811</v>
      </c>
      <c r="AC10" s="79"/>
      <c r="AD10" s="94">
        <v>1</v>
      </c>
      <c r="AE10" s="95">
        <f>IF(P10=0,"",IF(AD10=0,"",(AD10/P10)))</f>
        <v>0.071428571428571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4</v>
      </c>
      <c r="AN10" s="101">
        <f>IF(P10=0,"",IF(AM10=0,"",(AM10/P10)))</f>
        <v>0.28571428571429</v>
      </c>
      <c r="AO10" s="100">
        <v>1</v>
      </c>
      <c r="AP10" s="102">
        <f>IFERROR(AP10/AM10,"-")</f>
        <v>0</v>
      </c>
      <c r="AQ10" s="103">
        <v>6000</v>
      </c>
      <c r="AR10" s="104">
        <f>IFERROR(AQ10/AM10,"-")</f>
        <v>1500</v>
      </c>
      <c r="AS10" s="105"/>
      <c r="AT10" s="105">
        <v>1</v>
      </c>
      <c r="AU10" s="105"/>
      <c r="AV10" s="106">
        <v>2</v>
      </c>
      <c r="AW10" s="107">
        <f>IF(P10=0,"",IF(AV10=0,"",(AV10/P10)))</f>
        <v>0.14285714285714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3</v>
      </c>
      <c r="BF10" s="113">
        <f>IF(P10=0,"",IF(BE10=0,"",(BE10/P10)))</f>
        <v>0.21428571428571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2</v>
      </c>
      <c r="BO10" s="120">
        <f>IF(P10=0,"",IF(BN10=0,"",(BN10/P10)))</f>
        <v>0.14285714285714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0.14285714285714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6000</v>
      </c>
      <c r="CQ10" s="141">
        <v>6000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154</v>
      </c>
      <c r="C11" s="203"/>
      <c r="D11" s="203"/>
      <c r="E11" s="203"/>
      <c r="F11" s="203" t="s">
        <v>64</v>
      </c>
      <c r="G11" s="203"/>
      <c r="H11" s="90"/>
      <c r="I11" s="90"/>
      <c r="J11" s="188"/>
      <c r="K11" s="81">
        <v>0</v>
      </c>
      <c r="L11" s="81">
        <v>0</v>
      </c>
      <c r="M11" s="81">
        <v>133</v>
      </c>
      <c r="N11" s="91">
        <v>44</v>
      </c>
      <c r="O11" s="92">
        <v>0</v>
      </c>
      <c r="P11" s="93">
        <f>N11+O11</f>
        <v>44</v>
      </c>
      <c r="Q11" s="82">
        <f>IFERROR(P11/M11,"-")</f>
        <v>0.33082706766917</v>
      </c>
      <c r="R11" s="81">
        <v>0</v>
      </c>
      <c r="S11" s="81">
        <v>10</v>
      </c>
      <c r="T11" s="82">
        <f>IFERROR(S11/(O11+P11),"-")</f>
        <v>0.22727272727273</v>
      </c>
      <c r="U11" s="182"/>
      <c r="V11" s="84">
        <v>1</v>
      </c>
      <c r="W11" s="82">
        <f>IF(P11=0,"-",V11/P11)</f>
        <v>0.022727272727273</v>
      </c>
      <c r="X11" s="186">
        <v>14000</v>
      </c>
      <c r="Y11" s="187">
        <f>IFERROR(X11/P11,"-")</f>
        <v>318.18181818182</v>
      </c>
      <c r="Z11" s="187">
        <f>IFERROR(X11/V11,"-")</f>
        <v>14000</v>
      </c>
      <c r="AA11" s="188"/>
      <c r="AB11" s="85"/>
      <c r="AC11" s="79"/>
      <c r="AD11" s="94">
        <v>2</v>
      </c>
      <c r="AE11" s="95">
        <f>IF(P11=0,"",IF(AD11=0,"",(AD11/P11)))</f>
        <v>0.045454545454545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12</v>
      </c>
      <c r="AN11" s="101">
        <f>IF(P11=0,"",IF(AM11=0,"",(AM11/P11)))</f>
        <v>0.27272727272727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4</v>
      </c>
      <c r="AW11" s="107">
        <f>IF(P11=0,"",IF(AV11=0,"",(AV11/P11)))</f>
        <v>0.090909090909091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13</v>
      </c>
      <c r="BF11" s="113">
        <f>IF(P11=0,"",IF(BE11=0,"",(BE11/P11)))</f>
        <v>0.29545454545455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7</v>
      </c>
      <c r="BO11" s="120">
        <f>IF(P11=0,"",IF(BN11=0,"",(BN11/P11)))</f>
        <v>0.15909090909091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4</v>
      </c>
      <c r="BX11" s="127">
        <f>IF(P11=0,"",IF(BW11=0,"",(BW11/P11)))</f>
        <v>0.090909090909091</v>
      </c>
      <c r="BY11" s="128">
        <v>1</v>
      </c>
      <c r="BZ11" s="129">
        <f>IFERROR(BY11/BW11,"-")</f>
        <v>0.25</v>
      </c>
      <c r="CA11" s="130">
        <v>14000</v>
      </c>
      <c r="CB11" s="131">
        <f>IFERROR(CA11/BW11,"-")</f>
        <v>3500</v>
      </c>
      <c r="CC11" s="132"/>
      <c r="CD11" s="132"/>
      <c r="CE11" s="132">
        <v>1</v>
      </c>
      <c r="CF11" s="133">
        <v>2</v>
      </c>
      <c r="CG11" s="134">
        <f>IF(P11=0,"",IF(CF11=0,"",(CF11/P11)))</f>
        <v>0.045454545454545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1</v>
      </c>
      <c r="CP11" s="141">
        <v>14000</v>
      </c>
      <c r="CQ11" s="141">
        <v>14000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3.6375</v>
      </c>
      <c r="B12" s="203" t="s">
        <v>155</v>
      </c>
      <c r="C12" s="203" t="s">
        <v>84</v>
      </c>
      <c r="D12" s="203" t="s">
        <v>145</v>
      </c>
      <c r="E12" s="203"/>
      <c r="F12" s="203" t="s">
        <v>139</v>
      </c>
      <c r="G12" s="203" t="s">
        <v>156</v>
      </c>
      <c r="H12" s="90" t="s">
        <v>157</v>
      </c>
      <c r="I12" s="90" t="s">
        <v>158</v>
      </c>
      <c r="J12" s="188">
        <v>80000</v>
      </c>
      <c r="K12" s="81">
        <v>0</v>
      </c>
      <c r="L12" s="81">
        <v>0</v>
      </c>
      <c r="M12" s="81">
        <v>152</v>
      </c>
      <c r="N12" s="91">
        <v>17</v>
      </c>
      <c r="O12" s="92">
        <v>0</v>
      </c>
      <c r="P12" s="93">
        <f>N12+O12</f>
        <v>17</v>
      </c>
      <c r="Q12" s="82">
        <f>IFERROR(P12/M12,"-")</f>
        <v>0.11184210526316</v>
      </c>
      <c r="R12" s="81">
        <v>0</v>
      </c>
      <c r="S12" s="81">
        <v>2</v>
      </c>
      <c r="T12" s="82">
        <f>IFERROR(S12/(O12+P12),"-")</f>
        <v>0.11764705882353</v>
      </c>
      <c r="U12" s="182">
        <f>IFERROR(J12/SUM(P12:P13),"-")</f>
        <v>1250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211000</v>
      </c>
      <c r="AB12" s="85">
        <f>SUM(X12:X13)/SUM(J12:J13)</f>
        <v>3.6375</v>
      </c>
      <c r="AC12" s="79"/>
      <c r="AD12" s="94">
        <v>4</v>
      </c>
      <c r="AE12" s="95">
        <f>IF(P12=0,"",IF(AD12=0,"",(AD12/P12)))</f>
        <v>0.23529411764706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>
        <v>2</v>
      </c>
      <c r="AN12" s="101">
        <f>IF(P12=0,"",IF(AM12=0,"",(AM12/P12)))</f>
        <v>0.11764705882353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2</v>
      </c>
      <c r="AW12" s="107">
        <f>IF(P12=0,"",IF(AV12=0,"",(AV12/P12)))</f>
        <v>0.11764705882353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2</v>
      </c>
      <c r="BF12" s="113">
        <f>IF(P12=0,"",IF(BE12=0,"",(BE12/P12)))</f>
        <v>0.11764705882353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5</v>
      </c>
      <c r="BO12" s="120">
        <f>IF(P12=0,"",IF(BN12=0,"",(BN12/P12)))</f>
        <v>0.29411764705882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2</v>
      </c>
      <c r="BX12" s="127">
        <f>IF(P12=0,"",IF(BW12=0,"",(BW12/P12)))</f>
        <v>0.11764705882353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159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0</v>
      </c>
      <c r="L13" s="81">
        <v>0</v>
      </c>
      <c r="M13" s="81">
        <v>123</v>
      </c>
      <c r="N13" s="91">
        <v>47</v>
      </c>
      <c r="O13" s="92">
        <v>0</v>
      </c>
      <c r="P13" s="93">
        <f>N13+O13</f>
        <v>47</v>
      </c>
      <c r="Q13" s="82">
        <f>IFERROR(P13/M13,"-")</f>
        <v>0.38211382113821</v>
      </c>
      <c r="R13" s="81">
        <v>1</v>
      </c>
      <c r="S13" s="81">
        <v>9</v>
      </c>
      <c r="T13" s="82">
        <f>IFERROR(S13/(O13+P13),"-")</f>
        <v>0.19148936170213</v>
      </c>
      <c r="U13" s="182"/>
      <c r="V13" s="84">
        <v>3</v>
      </c>
      <c r="W13" s="82">
        <f>IF(P13=0,"-",V13/P13)</f>
        <v>0.063829787234043</v>
      </c>
      <c r="X13" s="186">
        <v>291000</v>
      </c>
      <c r="Y13" s="187">
        <f>IFERROR(X13/P13,"-")</f>
        <v>6191.4893617021</v>
      </c>
      <c r="Z13" s="187">
        <f>IFERROR(X13/V13,"-")</f>
        <v>97000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6</v>
      </c>
      <c r="AN13" s="101">
        <f>IF(P13=0,"",IF(AM13=0,"",(AM13/P13)))</f>
        <v>0.12765957446809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2</v>
      </c>
      <c r="AW13" s="107">
        <f>IF(P13=0,"",IF(AV13=0,"",(AV13/P13)))</f>
        <v>0.042553191489362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16</v>
      </c>
      <c r="BF13" s="113">
        <f>IF(P13=0,"",IF(BE13=0,"",(BE13/P13)))</f>
        <v>0.34042553191489</v>
      </c>
      <c r="BG13" s="112">
        <v>1</v>
      </c>
      <c r="BH13" s="114">
        <f>IFERROR(BG13/BE13,"-")</f>
        <v>0.0625</v>
      </c>
      <c r="BI13" s="115">
        <v>39000</v>
      </c>
      <c r="BJ13" s="116">
        <f>IFERROR(BI13/BE13,"-")</f>
        <v>2437.5</v>
      </c>
      <c r="BK13" s="117"/>
      <c r="BL13" s="117"/>
      <c r="BM13" s="117">
        <v>1</v>
      </c>
      <c r="BN13" s="119">
        <v>16</v>
      </c>
      <c r="BO13" s="120">
        <f>IF(P13=0,"",IF(BN13=0,"",(BN13/P13)))</f>
        <v>0.34042553191489</v>
      </c>
      <c r="BP13" s="121">
        <v>1</v>
      </c>
      <c r="BQ13" s="122">
        <f>IFERROR(BP13/BN13,"-")</f>
        <v>0.0625</v>
      </c>
      <c r="BR13" s="123">
        <v>170000</v>
      </c>
      <c r="BS13" s="124">
        <f>IFERROR(BR13/BN13,"-")</f>
        <v>10625</v>
      </c>
      <c r="BT13" s="125"/>
      <c r="BU13" s="125"/>
      <c r="BV13" s="125">
        <v>1</v>
      </c>
      <c r="BW13" s="126">
        <v>4</v>
      </c>
      <c r="BX13" s="127">
        <f>IF(P13=0,"",IF(BW13=0,"",(BW13/P13)))</f>
        <v>0.085106382978723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3</v>
      </c>
      <c r="CG13" s="134">
        <f>IF(P13=0,"",IF(CF13=0,"",(CF13/P13)))</f>
        <v>0.063829787234043</v>
      </c>
      <c r="CH13" s="135">
        <v>1</v>
      </c>
      <c r="CI13" s="136">
        <f>IFERROR(CH13/CF13,"-")</f>
        <v>0.33333333333333</v>
      </c>
      <c r="CJ13" s="137">
        <v>82000</v>
      </c>
      <c r="CK13" s="138">
        <f>IFERROR(CJ13/CF13,"-")</f>
        <v>27333.333333333</v>
      </c>
      <c r="CL13" s="139"/>
      <c r="CM13" s="139"/>
      <c r="CN13" s="139">
        <v>1</v>
      </c>
      <c r="CO13" s="140">
        <v>3</v>
      </c>
      <c r="CP13" s="141">
        <v>291000</v>
      </c>
      <c r="CQ13" s="141">
        <v>170000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1.0818181818182</v>
      </c>
      <c r="B14" s="203" t="s">
        <v>160</v>
      </c>
      <c r="C14" s="203" t="s">
        <v>161</v>
      </c>
      <c r="D14" s="203" t="s">
        <v>137</v>
      </c>
      <c r="E14" s="203" t="s">
        <v>162</v>
      </c>
      <c r="F14" s="203" t="s">
        <v>139</v>
      </c>
      <c r="G14" s="203" t="s">
        <v>163</v>
      </c>
      <c r="H14" s="90" t="s">
        <v>148</v>
      </c>
      <c r="I14" s="90" t="s">
        <v>164</v>
      </c>
      <c r="J14" s="188">
        <v>110000</v>
      </c>
      <c r="K14" s="81">
        <v>0</v>
      </c>
      <c r="L14" s="81">
        <v>0</v>
      </c>
      <c r="M14" s="81">
        <v>77</v>
      </c>
      <c r="N14" s="91">
        <v>7</v>
      </c>
      <c r="O14" s="92">
        <v>0</v>
      </c>
      <c r="P14" s="93">
        <f>N14+O14</f>
        <v>7</v>
      </c>
      <c r="Q14" s="82">
        <f>IFERROR(P14/M14,"-")</f>
        <v>0.090909090909091</v>
      </c>
      <c r="R14" s="81">
        <v>0</v>
      </c>
      <c r="S14" s="81">
        <v>2</v>
      </c>
      <c r="T14" s="82">
        <f>IFERROR(S14/(O14+P14),"-")</f>
        <v>0.28571428571429</v>
      </c>
      <c r="U14" s="182">
        <f>IFERROR(J14/SUM(P14:P15),"-")</f>
        <v>2000</v>
      </c>
      <c r="V14" s="84">
        <v>1</v>
      </c>
      <c r="W14" s="82">
        <f>IF(P14=0,"-",V14/P14)</f>
        <v>0.14285714285714</v>
      </c>
      <c r="X14" s="186">
        <v>3000</v>
      </c>
      <c r="Y14" s="187">
        <f>IFERROR(X14/P14,"-")</f>
        <v>428.57142857143</v>
      </c>
      <c r="Z14" s="187">
        <f>IFERROR(X14/V14,"-")</f>
        <v>3000</v>
      </c>
      <c r="AA14" s="188">
        <f>SUM(X14:X15)-SUM(J14:J15)</f>
        <v>9000</v>
      </c>
      <c r="AB14" s="85">
        <f>SUM(X14:X15)/SUM(J14:J15)</f>
        <v>1.0818181818182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3</v>
      </c>
      <c r="AN14" s="101">
        <f>IF(P14=0,"",IF(AM14=0,"",(AM14/P14)))</f>
        <v>0.42857142857143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3</v>
      </c>
      <c r="BF14" s="113">
        <f>IF(P14=0,"",IF(BE14=0,"",(BE14/P14)))</f>
        <v>0.42857142857143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1</v>
      </c>
      <c r="BX14" s="127">
        <f>IF(P14=0,"",IF(BW14=0,"",(BW14/P14)))</f>
        <v>0.14285714285714</v>
      </c>
      <c r="BY14" s="128">
        <v>1</v>
      </c>
      <c r="BZ14" s="129">
        <f>IFERROR(BY14/BW14,"-")</f>
        <v>1</v>
      </c>
      <c r="CA14" s="130">
        <v>3000</v>
      </c>
      <c r="CB14" s="131">
        <f>IFERROR(CA14/BW14,"-")</f>
        <v>3000</v>
      </c>
      <c r="CC14" s="132">
        <v>1</v>
      </c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3000</v>
      </c>
      <c r="CQ14" s="141">
        <v>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165</v>
      </c>
      <c r="C15" s="203"/>
      <c r="D15" s="203"/>
      <c r="E15" s="203"/>
      <c r="F15" s="203" t="s">
        <v>64</v>
      </c>
      <c r="G15" s="203"/>
      <c r="H15" s="90"/>
      <c r="I15" s="90"/>
      <c r="J15" s="188"/>
      <c r="K15" s="81">
        <v>0</v>
      </c>
      <c r="L15" s="81">
        <v>0</v>
      </c>
      <c r="M15" s="81">
        <v>100</v>
      </c>
      <c r="N15" s="91">
        <v>47</v>
      </c>
      <c r="O15" s="92">
        <v>1</v>
      </c>
      <c r="P15" s="93">
        <f>N15+O15</f>
        <v>48</v>
      </c>
      <c r="Q15" s="82">
        <f>IFERROR(P15/M15,"-")</f>
        <v>0.48</v>
      </c>
      <c r="R15" s="81">
        <v>2</v>
      </c>
      <c r="S15" s="81">
        <v>6</v>
      </c>
      <c r="T15" s="82">
        <f>IFERROR(S15/(O15+P15),"-")</f>
        <v>0.12244897959184</v>
      </c>
      <c r="U15" s="182"/>
      <c r="V15" s="84">
        <v>1</v>
      </c>
      <c r="W15" s="82">
        <f>IF(P15=0,"-",V15/P15)</f>
        <v>0.020833333333333</v>
      </c>
      <c r="X15" s="186">
        <v>116000</v>
      </c>
      <c r="Y15" s="187">
        <f>IFERROR(X15/P15,"-")</f>
        <v>2416.6666666667</v>
      </c>
      <c r="Z15" s="187">
        <f>IFERROR(X15/V15,"-")</f>
        <v>116000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6</v>
      </c>
      <c r="AN15" s="101">
        <f>IF(P15=0,"",IF(AM15=0,"",(AM15/P15)))</f>
        <v>0.125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7</v>
      </c>
      <c r="AW15" s="107">
        <f>IF(P15=0,"",IF(AV15=0,"",(AV15/P15)))</f>
        <v>0.14583333333333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11</v>
      </c>
      <c r="BF15" s="113">
        <f>IF(P15=0,"",IF(BE15=0,"",(BE15/P15)))</f>
        <v>0.22916666666667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14</v>
      </c>
      <c r="BO15" s="120">
        <f>IF(P15=0,"",IF(BN15=0,"",(BN15/P15)))</f>
        <v>0.29166666666667</v>
      </c>
      <c r="BP15" s="121">
        <v>1</v>
      </c>
      <c r="BQ15" s="122">
        <f>IFERROR(BP15/BN15,"-")</f>
        <v>0.071428571428571</v>
      </c>
      <c r="BR15" s="123">
        <v>116000</v>
      </c>
      <c r="BS15" s="124">
        <f>IFERROR(BR15/BN15,"-")</f>
        <v>8285.7142857143</v>
      </c>
      <c r="BT15" s="125"/>
      <c r="BU15" s="125"/>
      <c r="BV15" s="125">
        <v>1</v>
      </c>
      <c r="BW15" s="126">
        <v>10</v>
      </c>
      <c r="BX15" s="127">
        <f>IF(P15=0,"",IF(BW15=0,"",(BW15/P15)))</f>
        <v>0.20833333333333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116000</v>
      </c>
      <c r="CQ15" s="141">
        <v>116000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>
        <f>AB16</f>
        <v>0.26363636363636</v>
      </c>
      <c r="B16" s="203" t="s">
        <v>166</v>
      </c>
      <c r="C16" s="203" t="s">
        <v>161</v>
      </c>
      <c r="D16" s="203" t="s">
        <v>137</v>
      </c>
      <c r="E16" s="203" t="s">
        <v>167</v>
      </c>
      <c r="F16" s="203" t="s">
        <v>139</v>
      </c>
      <c r="G16" s="203" t="s">
        <v>168</v>
      </c>
      <c r="H16" s="90" t="s">
        <v>141</v>
      </c>
      <c r="I16" s="90" t="s">
        <v>164</v>
      </c>
      <c r="J16" s="188">
        <v>110000</v>
      </c>
      <c r="K16" s="81">
        <v>0</v>
      </c>
      <c r="L16" s="81">
        <v>0</v>
      </c>
      <c r="M16" s="81">
        <v>34</v>
      </c>
      <c r="N16" s="91">
        <v>5</v>
      </c>
      <c r="O16" s="92">
        <v>0</v>
      </c>
      <c r="P16" s="93">
        <f>N16+O16</f>
        <v>5</v>
      </c>
      <c r="Q16" s="82">
        <f>IFERROR(P16/M16,"-")</f>
        <v>0.14705882352941</v>
      </c>
      <c r="R16" s="81">
        <v>0</v>
      </c>
      <c r="S16" s="81">
        <v>2</v>
      </c>
      <c r="T16" s="82">
        <f>IFERROR(S16/(O16+P16),"-")</f>
        <v>0.4</v>
      </c>
      <c r="U16" s="182">
        <f>IFERROR(J16/SUM(P16:P17),"-")</f>
        <v>4074.0740740741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-81000</v>
      </c>
      <c r="AB16" s="85">
        <f>SUM(X16:X17)/SUM(J16:J17)</f>
        <v>0.26363636363636</v>
      </c>
      <c r="AC16" s="79"/>
      <c r="AD16" s="94">
        <v>1</v>
      </c>
      <c r="AE16" s="95">
        <f>IF(P16=0,"",IF(AD16=0,"",(AD16/P16)))</f>
        <v>0.2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0.4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2</v>
      </c>
      <c r="BO16" s="120">
        <f>IF(P16=0,"",IF(BN16=0,"",(BN16/P16)))</f>
        <v>0.4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169</v>
      </c>
      <c r="C17" s="203"/>
      <c r="D17" s="203"/>
      <c r="E17" s="203"/>
      <c r="F17" s="203" t="s">
        <v>64</v>
      </c>
      <c r="G17" s="203"/>
      <c r="H17" s="90"/>
      <c r="I17" s="90"/>
      <c r="J17" s="188"/>
      <c r="K17" s="81">
        <v>0</v>
      </c>
      <c r="L17" s="81">
        <v>0</v>
      </c>
      <c r="M17" s="81">
        <v>82</v>
      </c>
      <c r="N17" s="91">
        <v>22</v>
      </c>
      <c r="O17" s="92">
        <v>0</v>
      </c>
      <c r="P17" s="93">
        <f>N17+O17</f>
        <v>22</v>
      </c>
      <c r="Q17" s="82">
        <f>IFERROR(P17/M17,"-")</f>
        <v>0.26829268292683</v>
      </c>
      <c r="R17" s="81">
        <v>1</v>
      </c>
      <c r="S17" s="81">
        <v>1</v>
      </c>
      <c r="T17" s="82">
        <f>IFERROR(S17/(O17+P17),"-")</f>
        <v>0.045454545454545</v>
      </c>
      <c r="U17" s="182"/>
      <c r="V17" s="84">
        <v>2</v>
      </c>
      <c r="W17" s="82">
        <f>IF(P17=0,"-",V17/P17)</f>
        <v>0.090909090909091</v>
      </c>
      <c r="X17" s="186">
        <v>29000</v>
      </c>
      <c r="Y17" s="187">
        <f>IFERROR(X17/P17,"-")</f>
        <v>1318.1818181818</v>
      </c>
      <c r="Z17" s="187">
        <f>IFERROR(X17/V17,"-")</f>
        <v>14500</v>
      </c>
      <c r="AA17" s="188"/>
      <c r="AB17" s="85"/>
      <c r="AC17" s="79"/>
      <c r="AD17" s="94">
        <v>1</v>
      </c>
      <c r="AE17" s="95">
        <f>IF(P17=0,"",IF(AD17=0,"",(AD17/P17)))</f>
        <v>0.045454545454545</v>
      </c>
      <c r="AF17" s="94"/>
      <c r="AG17" s="96">
        <f>IFERROR(AF17/AD17,"-")</f>
        <v>0</v>
      </c>
      <c r="AH17" s="97"/>
      <c r="AI17" s="98">
        <f>IFERROR(AH17/AD17,"-")</f>
        <v>0</v>
      </c>
      <c r="AJ17" s="99"/>
      <c r="AK17" s="99"/>
      <c r="AL17" s="99"/>
      <c r="AM17" s="100">
        <v>4</v>
      </c>
      <c r="AN17" s="101">
        <f>IF(P17=0,"",IF(AM17=0,"",(AM17/P17)))</f>
        <v>0.18181818181818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3</v>
      </c>
      <c r="AW17" s="107">
        <f>IF(P17=0,"",IF(AV17=0,"",(AV17/P17)))</f>
        <v>0.13636363636364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</v>
      </c>
      <c r="BF17" s="113">
        <f>IF(P17=0,"",IF(BE17=0,"",(BE17/P17)))</f>
        <v>0.045454545454545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10</v>
      </c>
      <c r="BO17" s="120">
        <f>IF(P17=0,"",IF(BN17=0,"",(BN17/P17)))</f>
        <v>0.45454545454545</v>
      </c>
      <c r="BP17" s="121">
        <v>1</v>
      </c>
      <c r="BQ17" s="122">
        <f>IFERROR(BP17/BN17,"-")</f>
        <v>0.1</v>
      </c>
      <c r="BR17" s="123">
        <v>3000</v>
      </c>
      <c r="BS17" s="124">
        <f>IFERROR(BR17/BN17,"-")</f>
        <v>300</v>
      </c>
      <c r="BT17" s="125">
        <v>1</v>
      </c>
      <c r="BU17" s="125"/>
      <c r="BV17" s="125"/>
      <c r="BW17" s="126">
        <v>3</v>
      </c>
      <c r="BX17" s="127">
        <f>IF(P17=0,"",IF(BW17=0,"",(BW17/P17)))</f>
        <v>0.13636363636364</v>
      </c>
      <c r="BY17" s="128">
        <v>1</v>
      </c>
      <c r="BZ17" s="129">
        <f>IFERROR(BY17/BW17,"-")</f>
        <v>0.33333333333333</v>
      </c>
      <c r="CA17" s="130">
        <v>26000</v>
      </c>
      <c r="CB17" s="131">
        <f>IFERROR(CA17/BW17,"-")</f>
        <v>8666.6666666667</v>
      </c>
      <c r="CC17" s="132"/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29000</v>
      </c>
      <c r="CQ17" s="141">
        <v>26000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0.05</v>
      </c>
      <c r="B18" s="203" t="s">
        <v>170</v>
      </c>
      <c r="C18" s="203" t="s">
        <v>161</v>
      </c>
      <c r="D18" s="203" t="s">
        <v>137</v>
      </c>
      <c r="E18" s="203" t="s">
        <v>171</v>
      </c>
      <c r="F18" s="203" t="s">
        <v>139</v>
      </c>
      <c r="G18" s="203" t="s">
        <v>172</v>
      </c>
      <c r="H18" s="90" t="s">
        <v>148</v>
      </c>
      <c r="I18" s="90" t="s">
        <v>173</v>
      </c>
      <c r="J18" s="188">
        <v>120000</v>
      </c>
      <c r="K18" s="81">
        <v>0</v>
      </c>
      <c r="L18" s="81">
        <v>0</v>
      </c>
      <c r="M18" s="81">
        <v>55</v>
      </c>
      <c r="N18" s="91">
        <v>16</v>
      </c>
      <c r="O18" s="92">
        <v>0</v>
      </c>
      <c r="P18" s="93">
        <f>N18+O18</f>
        <v>16</v>
      </c>
      <c r="Q18" s="82">
        <f>IFERROR(P18/M18,"-")</f>
        <v>0.29090909090909</v>
      </c>
      <c r="R18" s="81">
        <v>0</v>
      </c>
      <c r="S18" s="81">
        <v>11</v>
      </c>
      <c r="T18" s="82">
        <f>IFERROR(S18/(O18+P18),"-")</f>
        <v>0.6875</v>
      </c>
      <c r="U18" s="182">
        <f>IFERROR(J18/SUM(P18:P19),"-")</f>
        <v>2105.2631578947</v>
      </c>
      <c r="V18" s="84">
        <v>1</v>
      </c>
      <c r="W18" s="82">
        <f>IF(P18=0,"-",V18/P18)</f>
        <v>0.0625</v>
      </c>
      <c r="X18" s="186">
        <v>3000</v>
      </c>
      <c r="Y18" s="187">
        <f>IFERROR(X18/P18,"-")</f>
        <v>187.5</v>
      </c>
      <c r="Z18" s="187">
        <f>IFERROR(X18/V18,"-")</f>
        <v>3000</v>
      </c>
      <c r="AA18" s="188">
        <f>SUM(X18:X19)-SUM(J18:J19)</f>
        <v>-114000</v>
      </c>
      <c r="AB18" s="85">
        <f>SUM(X18:X19)/SUM(J18:J19)</f>
        <v>0.05</v>
      </c>
      <c r="AC18" s="79"/>
      <c r="AD18" s="94">
        <v>7</v>
      </c>
      <c r="AE18" s="95">
        <f>IF(P18=0,"",IF(AD18=0,"",(AD18/P18)))</f>
        <v>0.4375</v>
      </c>
      <c r="AF18" s="94">
        <v>1</v>
      </c>
      <c r="AG18" s="96">
        <f>IFERROR(AF18/AD18,"-")</f>
        <v>0.14285714285714</v>
      </c>
      <c r="AH18" s="97">
        <v>3000</v>
      </c>
      <c r="AI18" s="98">
        <f>IFERROR(AH18/AD18,"-")</f>
        <v>428.57142857143</v>
      </c>
      <c r="AJ18" s="99">
        <v>1</v>
      </c>
      <c r="AK18" s="99"/>
      <c r="AL18" s="99"/>
      <c r="AM18" s="100">
        <v>5</v>
      </c>
      <c r="AN18" s="101">
        <f>IF(P18=0,"",IF(AM18=0,"",(AM18/P18)))</f>
        <v>0.3125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>
        <v>2</v>
      </c>
      <c r="AW18" s="107">
        <f>IF(P18=0,"",IF(AV18=0,"",(AV18/P18)))</f>
        <v>0.125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>
        <v>1</v>
      </c>
      <c r="BX18" s="127">
        <f>IF(P18=0,"",IF(BW18=0,"",(BW18/P18)))</f>
        <v>0.0625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1</v>
      </c>
      <c r="CG18" s="134">
        <f>IF(P18=0,"",IF(CF18=0,"",(CF18/P18)))</f>
        <v>0.0625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1</v>
      </c>
      <c r="CP18" s="141">
        <v>3000</v>
      </c>
      <c r="CQ18" s="141">
        <v>3000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174</v>
      </c>
      <c r="C19" s="203"/>
      <c r="D19" s="203"/>
      <c r="E19" s="203"/>
      <c r="F19" s="203" t="s">
        <v>64</v>
      </c>
      <c r="G19" s="203"/>
      <c r="H19" s="90"/>
      <c r="I19" s="90"/>
      <c r="J19" s="188"/>
      <c r="K19" s="81">
        <v>0</v>
      </c>
      <c r="L19" s="81">
        <v>0</v>
      </c>
      <c r="M19" s="81">
        <v>86</v>
      </c>
      <c r="N19" s="91">
        <v>41</v>
      </c>
      <c r="O19" s="92">
        <v>0</v>
      </c>
      <c r="P19" s="93">
        <f>N19+O19</f>
        <v>41</v>
      </c>
      <c r="Q19" s="82">
        <f>IFERROR(P19/M19,"-")</f>
        <v>0.47674418604651</v>
      </c>
      <c r="R19" s="81">
        <v>0</v>
      </c>
      <c r="S19" s="81">
        <v>13</v>
      </c>
      <c r="T19" s="82">
        <f>IFERROR(S19/(O19+P19),"-")</f>
        <v>0.31707317073171</v>
      </c>
      <c r="U19" s="182"/>
      <c r="V19" s="84">
        <v>1</v>
      </c>
      <c r="W19" s="82">
        <f>IF(P19=0,"-",V19/P19)</f>
        <v>0.024390243902439</v>
      </c>
      <c r="X19" s="186">
        <v>3000</v>
      </c>
      <c r="Y19" s="187">
        <f>IFERROR(X19/P19,"-")</f>
        <v>73.170731707317</v>
      </c>
      <c r="Z19" s="187">
        <f>IFERROR(X19/V19,"-")</f>
        <v>3000</v>
      </c>
      <c r="AA19" s="188"/>
      <c r="AB19" s="85"/>
      <c r="AC19" s="79"/>
      <c r="AD19" s="94">
        <v>1</v>
      </c>
      <c r="AE19" s="95">
        <f>IF(P19=0,"",IF(AD19=0,"",(AD19/P19)))</f>
        <v>0.024390243902439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11</v>
      </c>
      <c r="AN19" s="101">
        <f>IF(P19=0,"",IF(AM19=0,"",(AM19/P19)))</f>
        <v>0.26829268292683</v>
      </c>
      <c r="AO19" s="100">
        <v>1</v>
      </c>
      <c r="AP19" s="102">
        <f>IFERROR(AP19/AM19,"-")</f>
        <v>0</v>
      </c>
      <c r="AQ19" s="103">
        <v>3000</v>
      </c>
      <c r="AR19" s="104">
        <f>IFERROR(AQ19/AM19,"-")</f>
        <v>272.72727272727</v>
      </c>
      <c r="AS19" s="105">
        <v>1</v>
      </c>
      <c r="AT19" s="105"/>
      <c r="AU19" s="105"/>
      <c r="AV19" s="106">
        <v>9</v>
      </c>
      <c r="AW19" s="107">
        <f>IF(P19=0,"",IF(AV19=0,"",(AV19/P19)))</f>
        <v>0.21951219512195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8</v>
      </c>
      <c r="BF19" s="113">
        <f>IF(P19=0,"",IF(BE19=0,"",(BE19/P19)))</f>
        <v>0.19512195121951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8</v>
      </c>
      <c r="BO19" s="120">
        <f>IF(P19=0,"",IF(BN19=0,"",(BN19/P19)))</f>
        <v>0.19512195121951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3</v>
      </c>
      <c r="BX19" s="127">
        <f>IF(P19=0,"",IF(BW19=0,"",(BW19/P19)))</f>
        <v>0.073170731707317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>
        <v>1</v>
      </c>
      <c r="CG19" s="134">
        <f>IF(P19=0,"",IF(CF19=0,"",(CF19/P19)))</f>
        <v>0.024390243902439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1</v>
      </c>
      <c r="CP19" s="141">
        <v>3000</v>
      </c>
      <c r="CQ19" s="141">
        <v>3000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8.8647058823529</v>
      </c>
      <c r="B20" s="203" t="s">
        <v>175</v>
      </c>
      <c r="C20" s="203" t="s">
        <v>161</v>
      </c>
      <c r="D20" s="203" t="s">
        <v>145</v>
      </c>
      <c r="E20" s="203"/>
      <c r="F20" s="203" t="s">
        <v>139</v>
      </c>
      <c r="G20" s="203" t="s">
        <v>176</v>
      </c>
      <c r="H20" s="90" t="s">
        <v>148</v>
      </c>
      <c r="I20" s="90" t="s">
        <v>177</v>
      </c>
      <c r="J20" s="188">
        <v>170000</v>
      </c>
      <c r="K20" s="81">
        <v>0</v>
      </c>
      <c r="L20" s="81">
        <v>0</v>
      </c>
      <c r="M20" s="81">
        <v>266</v>
      </c>
      <c r="N20" s="91">
        <v>31</v>
      </c>
      <c r="O20" s="92">
        <v>0</v>
      </c>
      <c r="P20" s="93">
        <f>N20+O20</f>
        <v>31</v>
      </c>
      <c r="Q20" s="82">
        <f>IFERROR(P20/M20,"-")</f>
        <v>0.11654135338346</v>
      </c>
      <c r="R20" s="81">
        <v>3</v>
      </c>
      <c r="S20" s="81">
        <v>11</v>
      </c>
      <c r="T20" s="82">
        <f>IFERROR(S20/(O20+P20),"-")</f>
        <v>0.35483870967742</v>
      </c>
      <c r="U20" s="182">
        <f>IFERROR(J20/SUM(P20:P21),"-")</f>
        <v>1559.6330275229</v>
      </c>
      <c r="V20" s="84">
        <v>2</v>
      </c>
      <c r="W20" s="82">
        <f>IF(P20=0,"-",V20/P20)</f>
        <v>0.064516129032258</v>
      </c>
      <c r="X20" s="186">
        <v>340000</v>
      </c>
      <c r="Y20" s="187">
        <f>IFERROR(X20/P20,"-")</f>
        <v>10967.741935484</v>
      </c>
      <c r="Z20" s="187">
        <f>IFERROR(X20/V20,"-")</f>
        <v>170000</v>
      </c>
      <c r="AA20" s="188">
        <f>SUM(X20:X21)-SUM(J20:J21)</f>
        <v>1337000</v>
      </c>
      <c r="AB20" s="85">
        <f>SUM(X20:X21)/SUM(J20:J21)</f>
        <v>8.8647058823529</v>
      </c>
      <c r="AC20" s="79"/>
      <c r="AD20" s="94">
        <v>5</v>
      </c>
      <c r="AE20" s="95">
        <f>IF(P20=0,"",IF(AD20=0,"",(AD20/P20)))</f>
        <v>0.16129032258065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>
        <v>6</v>
      </c>
      <c r="AN20" s="101">
        <f>IF(P20=0,"",IF(AM20=0,"",(AM20/P20)))</f>
        <v>0.19354838709677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>
        <v>6</v>
      </c>
      <c r="AW20" s="107">
        <f>IF(P20=0,"",IF(AV20=0,"",(AV20/P20)))</f>
        <v>0.19354838709677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2</v>
      </c>
      <c r="BF20" s="113">
        <f>IF(P20=0,"",IF(BE20=0,"",(BE20/P20)))</f>
        <v>0.064516129032258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7</v>
      </c>
      <c r="BO20" s="120">
        <f>IF(P20=0,"",IF(BN20=0,"",(BN20/P20)))</f>
        <v>0.2258064516129</v>
      </c>
      <c r="BP20" s="121">
        <v>2</v>
      </c>
      <c r="BQ20" s="122">
        <f>IFERROR(BP20/BN20,"-")</f>
        <v>0.28571428571429</v>
      </c>
      <c r="BR20" s="123">
        <v>340000</v>
      </c>
      <c r="BS20" s="124">
        <f>IFERROR(BR20/BN20,"-")</f>
        <v>48571.428571429</v>
      </c>
      <c r="BT20" s="125"/>
      <c r="BU20" s="125"/>
      <c r="BV20" s="125">
        <v>2</v>
      </c>
      <c r="BW20" s="126">
        <v>3</v>
      </c>
      <c r="BX20" s="127">
        <f>IF(P20=0,"",IF(BW20=0,"",(BW20/P20)))</f>
        <v>0.096774193548387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>
        <v>2</v>
      </c>
      <c r="CG20" s="134">
        <f>IF(P20=0,"",IF(CF20=0,"",(CF20/P20)))</f>
        <v>0.064516129032258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2</v>
      </c>
      <c r="CP20" s="141">
        <v>340000</v>
      </c>
      <c r="CQ20" s="141">
        <v>234000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178</v>
      </c>
      <c r="C21" s="203"/>
      <c r="D21" s="203"/>
      <c r="E21" s="203"/>
      <c r="F21" s="203" t="s">
        <v>64</v>
      </c>
      <c r="G21" s="203"/>
      <c r="H21" s="90"/>
      <c r="I21" s="90"/>
      <c r="J21" s="188"/>
      <c r="K21" s="81">
        <v>0</v>
      </c>
      <c r="L21" s="81">
        <v>0</v>
      </c>
      <c r="M21" s="81">
        <v>149</v>
      </c>
      <c r="N21" s="91">
        <v>77</v>
      </c>
      <c r="O21" s="92">
        <v>1</v>
      </c>
      <c r="P21" s="93">
        <f>N21+O21</f>
        <v>78</v>
      </c>
      <c r="Q21" s="82">
        <f>IFERROR(P21/M21,"-")</f>
        <v>0.52348993288591</v>
      </c>
      <c r="R21" s="81">
        <v>4</v>
      </c>
      <c r="S21" s="81">
        <v>16</v>
      </c>
      <c r="T21" s="82">
        <f>IFERROR(S21/(O21+P21),"-")</f>
        <v>0.20253164556962</v>
      </c>
      <c r="U21" s="182"/>
      <c r="V21" s="84">
        <v>6</v>
      </c>
      <c r="W21" s="82">
        <f>IF(P21=0,"-",V21/P21)</f>
        <v>0.076923076923077</v>
      </c>
      <c r="X21" s="186">
        <v>1167000</v>
      </c>
      <c r="Y21" s="187">
        <f>IFERROR(X21/P21,"-")</f>
        <v>14961.538461538</v>
      </c>
      <c r="Z21" s="187">
        <f>IFERROR(X21/V21,"-")</f>
        <v>194500</v>
      </c>
      <c r="AA21" s="188"/>
      <c r="AB21" s="85"/>
      <c r="AC21" s="79"/>
      <c r="AD21" s="94">
        <v>5</v>
      </c>
      <c r="AE21" s="95">
        <f>IF(P21=0,"",IF(AD21=0,"",(AD21/P21)))</f>
        <v>0.064102564102564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19</v>
      </c>
      <c r="AN21" s="101">
        <f>IF(P21=0,"",IF(AM21=0,"",(AM21/P21)))</f>
        <v>0.24358974358974</v>
      </c>
      <c r="AO21" s="100">
        <v>2</v>
      </c>
      <c r="AP21" s="102">
        <f>IFERROR(AP21/AM21,"-")</f>
        <v>0</v>
      </c>
      <c r="AQ21" s="103">
        <v>426000</v>
      </c>
      <c r="AR21" s="104">
        <f>IFERROR(AQ21/AM21,"-")</f>
        <v>22421.052631579</v>
      </c>
      <c r="AS21" s="105">
        <v>1</v>
      </c>
      <c r="AT21" s="105"/>
      <c r="AU21" s="105">
        <v>1</v>
      </c>
      <c r="AV21" s="106">
        <v>7</v>
      </c>
      <c r="AW21" s="107">
        <f>IF(P21=0,"",IF(AV21=0,"",(AV21/P21)))</f>
        <v>0.08974358974359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16</v>
      </c>
      <c r="BF21" s="113">
        <f>IF(P21=0,"",IF(BE21=0,"",(BE21/P21)))</f>
        <v>0.20512820512821</v>
      </c>
      <c r="BG21" s="112">
        <v>1</v>
      </c>
      <c r="BH21" s="114">
        <f>IFERROR(BG21/BE21,"-")</f>
        <v>0.0625</v>
      </c>
      <c r="BI21" s="115">
        <v>28000</v>
      </c>
      <c r="BJ21" s="116">
        <f>IFERROR(BI21/BE21,"-")</f>
        <v>1750</v>
      </c>
      <c r="BK21" s="117"/>
      <c r="BL21" s="117"/>
      <c r="BM21" s="117">
        <v>1</v>
      </c>
      <c r="BN21" s="119">
        <v>19</v>
      </c>
      <c r="BO21" s="120">
        <f>IF(P21=0,"",IF(BN21=0,"",(BN21/P21)))</f>
        <v>0.24358974358974</v>
      </c>
      <c r="BP21" s="121">
        <v>1</v>
      </c>
      <c r="BQ21" s="122">
        <f>IFERROR(BP21/BN21,"-")</f>
        <v>0.052631578947368</v>
      </c>
      <c r="BR21" s="123">
        <v>3000</v>
      </c>
      <c r="BS21" s="124">
        <f>IFERROR(BR21/BN21,"-")</f>
        <v>157.89473684211</v>
      </c>
      <c r="BT21" s="125">
        <v>1</v>
      </c>
      <c r="BU21" s="125"/>
      <c r="BV21" s="125"/>
      <c r="BW21" s="126">
        <v>10</v>
      </c>
      <c r="BX21" s="127">
        <f>IF(P21=0,"",IF(BW21=0,"",(BW21/P21)))</f>
        <v>0.12820512820513</v>
      </c>
      <c r="BY21" s="128">
        <v>2</v>
      </c>
      <c r="BZ21" s="129">
        <f>IFERROR(BY21/BW21,"-")</f>
        <v>0.2</v>
      </c>
      <c r="CA21" s="130">
        <v>710000</v>
      </c>
      <c r="CB21" s="131">
        <f>IFERROR(CA21/BW21,"-")</f>
        <v>71000</v>
      </c>
      <c r="CC21" s="132"/>
      <c r="CD21" s="132">
        <v>1</v>
      </c>
      <c r="CE21" s="132">
        <v>1</v>
      </c>
      <c r="CF21" s="133">
        <v>2</v>
      </c>
      <c r="CG21" s="134">
        <f>IF(P21=0,"",IF(CF21=0,"",(CF21/P21)))</f>
        <v>0.025641025641026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6</v>
      </c>
      <c r="CP21" s="141">
        <v>1167000</v>
      </c>
      <c r="CQ21" s="141">
        <v>700000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1.0375</v>
      </c>
      <c r="B22" s="203" t="s">
        <v>179</v>
      </c>
      <c r="C22" s="203" t="s">
        <v>84</v>
      </c>
      <c r="D22" s="203" t="s">
        <v>145</v>
      </c>
      <c r="E22" s="203"/>
      <c r="F22" s="203" t="s">
        <v>139</v>
      </c>
      <c r="G22" s="203" t="s">
        <v>180</v>
      </c>
      <c r="H22" s="90" t="s">
        <v>181</v>
      </c>
      <c r="I22" s="90" t="s">
        <v>177</v>
      </c>
      <c r="J22" s="188">
        <v>80000</v>
      </c>
      <c r="K22" s="81">
        <v>0</v>
      </c>
      <c r="L22" s="81">
        <v>0</v>
      </c>
      <c r="M22" s="81">
        <v>111</v>
      </c>
      <c r="N22" s="91">
        <v>19</v>
      </c>
      <c r="O22" s="92">
        <v>0</v>
      </c>
      <c r="P22" s="93">
        <f>N22+O22</f>
        <v>19</v>
      </c>
      <c r="Q22" s="82">
        <f>IFERROR(P22/M22,"-")</f>
        <v>0.17117117117117</v>
      </c>
      <c r="R22" s="81">
        <v>1</v>
      </c>
      <c r="S22" s="81">
        <v>6</v>
      </c>
      <c r="T22" s="82">
        <f>IFERROR(S22/(O22+P22),"-")</f>
        <v>0.31578947368421</v>
      </c>
      <c r="U22" s="182">
        <f>IFERROR(J22/SUM(P22:P23),"-")</f>
        <v>1194.0298507463</v>
      </c>
      <c r="V22" s="84">
        <v>1</v>
      </c>
      <c r="W22" s="82">
        <f>IF(P22=0,"-",V22/P22)</f>
        <v>0.052631578947368</v>
      </c>
      <c r="X22" s="186">
        <v>83000</v>
      </c>
      <c r="Y22" s="187">
        <f>IFERROR(X22/P22,"-")</f>
        <v>4368.4210526316</v>
      </c>
      <c r="Z22" s="187">
        <f>IFERROR(X22/V22,"-")</f>
        <v>83000</v>
      </c>
      <c r="AA22" s="188">
        <f>SUM(X22:X23)-SUM(J22:J23)</f>
        <v>3000</v>
      </c>
      <c r="AB22" s="85">
        <f>SUM(X22:X23)/SUM(J22:J23)</f>
        <v>1.0375</v>
      </c>
      <c r="AC22" s="79"/>
      <c r="AD22" s="94">
        <v>3</v>
      </c>
      <c r="AE22" s="95">
        <f>IF(P22=0,"",IF(AD22=0,"",(AD22/P22)))</f>
        <v>0.15789473684211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>
        <v>4</v>
      </c>
      <c r="AN22" s="101">
        <f>IF(P22=0,"",IF(AM22=0,"",(AM22/P22)))</f>
        <v>0.21052631578947</v>
      </c>
      <c r="AO22" s="100">
        <v>1</v>
      </c>
      <c r="AP22" s="102">
        <f>IFERROR(AP22/AM22,"-")</f>
        <v>0</v>
      </c>
      <c r="AQ22" s="103">
        <v>83000</v>
      </c>
      <c r="AR22" s="104">
        <f>IFERROR(AQ22/AM22,"-")</f>
        <v>20750</v>
      </c>
      <c r="AS22" s="105"/>
      <c r="AT22" s="105"/>
      <c r="AU22" s="105">
        <v>1</v>
      </c>
      <c r="AV22" s="106">
        <v>2</v>
      </c>
      <c r="AW22" s="107">
        <f>IF(P22=0,"",IF(AV22=0,"",(AV22/P22)))</f>
        <v>0.10526315789474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6</v>
      </c>
      <c r="BF22" s="113">
        <f>IF(P22=0,"",IF(BE22=0,"",(BE22/P22)))</f>
        <v>0.31578947368421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4</v>
      </c>
      <c r="BO22" s="120">
        <f>IF(P22=0,"",IF(BN22=0,"",(BN22/P22)))</f>
        <v>0.21052631578947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83000</v>
      </c>
      <c r="CQ22" s="141">
        <v>83000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182</v>
      </c>
      <c r="C23" s="203"/>
      <c r="D23" s="203"/>
      <c r="E23" s="203"/>
      <c r="F23" s="203" t="s">
        <v>64</v>
      </c>
      <c r="G23" s="203"/>
      <c r="H23" s="90"/>
      <c r="I23" s="90"/>
      <c r="J23" s="188"/>
      <c r="K23" s="81">
        <v>0</v>
      </c>
      <c r="L23" s="81">
        <v>0</v>
      </c>
      <c r="M23" s="81">
        <v>110</v>
      </c>
      <c r="N23" s="91">
        <v>48</v>
      </c>
      <c r="O23" s="92">
        <v>0</v>
      </c>
      <c r="P23" s="93">
        <f>N23+O23</f>
        <v>48</v>
      </c>
      <c r="Q23" s="82">
        <f>IFERROR(P23/M23,"-")</f>
        <v>0.43636363636364</v>
      </c>
      <c r="R23" s="81">
        <v>0</v>
      </c>
      <c r="S23" s="81">
        <v>3</v>
      </c>
      <c r="T23" s="82">
        <f>IFERROR(S23/(O23+P23),"-")</f>
        <v>0.0625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4</v>
      </c>
      <c r="AN23" s="101">
        <f>IF(P23=0,"",IF(AM23=0,"",(AM23/P23)))</f>
        <v>0.083333333333333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9</v>
      </c>
      <c r="AW23" s="107">
        <f>IF(P23=0,"",IF(AV23=0,"",(AV23/P23)))</f>
        <v>0.1875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15</v>
      </c>
      <c r="BF23" s="113">
        <f>IF(P23=0,"",IF(BE23=0,"",(BE23/P23)))</f>
        <v>0.3125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14</v>
      </c>
      <c r="BO23" s="120">
        <f>IF(P23=0,"",IF(BN23=0,"",(BN23/P23)))</f>
        <v>0.29166666666667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6</v>
      </c>
      <c r="BX23" s="127">
        <f>IF(P23=0,"",IF(BW23=0,"",(BW23/P23)))</f>
        <v>0.125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0.53333333333333</v>
      </c>
      <c r="B24" s="203" t="s">
        <v>183</v>
      </c>
      <c r="C24" s="203" t="s">
        <v>184</v>
      </c>
      <c r="D24" s="203" t="s">
        <v>137</v>
      </c>
      <c r="E24" s="203" t="s">
        <v>185</v>
      </c>
      <c r="F24" s="203" t="s">
        <v>139</v>
      </c>
      <c r="G24" s="203" t="s">
        <v>186</v>
      </c>
      <c r="H24" s="90" t="s">
        <v>148</v>
      </c>
      <c r="I24" s="90" t="s">
        <v>187</v>
      </c>
      <c r="J24" s="188">
        <v>75000</v>
      </c>
      <c r="K24" s="81">
        <v>0</v>
      </c>
      <c r="L24" s="81">
        <v>0</v>
      </c>
      <c r="M24" s="81">
        <v>70</v>
      </c>
      <c r="N24" s="91">
        <v>13</v>
      </c>
      <c r="O24" s="92">
        <v>0</v>
      </c>
      <c r="P24" s="93">
        <f>N24+O24</f>
        <v>13</v>
      </c>
      <c r="Q24" s="82">
        <f>IFERROR(P24/M24,"-")</f>
        <v>0.18571428571429</v>
      </c>
      <c r="R24" s="81">
        <v>0</v>
      </c>
      <c r="S24" s="81">
        <v>3</v>
      </c>
      <c r="T24" s="82">
        <f>IFERROR(S24/(O24+P24),"-")</f>
        <v>0.23076923076923</v>
      </c>
      <c r="U24" s="182">
        <f>IFERROR(J24/SUM(P24:P25),"-")</f>
        <v>1250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-35000</v>
      </c>
      <c r="AB24" s="85">
        <f>SUM(X24:X25)/SUM(J24:J25)</f>
        <v>0.53333333333333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1</v>
      </c>
      <c r="AN24" s="101">
        <f>IF(P24=0,"",IF(AM24=0,"",(AM24/P24)))</f>
        <v>0.076923076923077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>
        <v>4</v>
      </c>
      <c r="AW24" s="107">
        <f>IF(P24=0,"",IF(AV24=0,"",(AV24/P24)))</f>
        <v>0.30769230769231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4</v>
      </c>
      <c r="BF24" s="113">
        <f>IF(P24=0,"",IF(BE24=0,"",(BE24/P24)))</f>
        <v>0.30769230769231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3</v>
      </c>
      <c r="BO24" s="120">
        <f>IF(P24=0,"",IF(BN24=0,"",(BN24/P24)))</f>
        <v>0.23076923076923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>
        <v>1</v>
      </c>
      <c r="CG24" s="134">
        <f>IF(P24=0,"",IF(CF24=0,"",(CF24/P24)))</f>
        <v>0.076923076923077</v>
      </c>
      <c r="CH24" s="135"/>
      <c r="CI24" s="136">
        <f>IFERROR(CH24/CF24,"-")</f>
        <v>0</v>
      </c>
      <c r="CJ24" s="137"/>
      <c r="CK24" s="138">
        <f>IFERROR(CJ24/CF24,"-")</f>
        <v>0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188</v>
      </c>
      <c r="C25" s="203"/>
      <c r="D25" s="203"/>
      <c r="E25" s="203"/>
      <c r="F25" s="203" t="s">
        <v>64</v>
      </c>
      <c r="G25" s="203"/>
      <c r="H25" s="90"/>
      <c r="I25" s="90"/>
      <c r="J25" s="188"/>
      <c r="K25" s="81">
        <v>0</v>
      </c>
      <c r="L25" s="81">
        <v>0</v>
      </c>
      <c r="M25" s="81">
        <v>119</v>
      </c>
      <c r="N25" s="91">
        <v>47</v>
      </c>
      <c r="O25" s="92">
        <v>0</v>
      </c>
      <c r="P25" s="93">
        <f>N25+O25</f>
        <v>47</v>
      </c>
      <c r="Q25" s="82">
        <f>IFERROR(P25/M25,"-")</f>
        <v>0.39495798319328</v>
      </c>
      <c r="R25" s="81">
        <v>0</v>
      </c>
      <c r="S25" s="81">
        <v>11</v>
      </c>
      <c r="T25" s="82">
        <f>IFERROR(S25/(O25+P25),"-")</f>
        <v>0.23404255319149</v>
      </c>
      <c r="U25" s="182"/>
      <c r="V25" s="84">
        <v>3</v>
      </c>
      <c r="W25" s="82">
        <f>IF(P25=0,"-",V25/P25)</f>
        <v>0.063829787234043</v>
      </c>
      <c r="X25" s="186">
        <v>40000</v>
      </c>
      <c r="Y25" s="187">
        <f>IFERROR(X25/P25,"-")</f>
        <v>851.06382978723</v>
      </c>
      <c r="Z25" s="187">
        <f>IFERROR(X25/V25,"-")</f>
        <v>13333.333333333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10</v>
      </c>
      <c r="AN25" s="101">
        <f>IF(P25=0,"",IF(AM25=0,"",(AM25/P25)))</f>
        <v>0.21276595744681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>
        <v>5</v>
      </c>
      <c r="AW25" s="107">
        <f>IF(P25=0,"",IF(AV25=0,"",(AV25/P25)))</f>
        <v>0.1063829787234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12</v>
      </c>
      <c r="BF25" s="113">
        <f>IF(P25=0,"",IF(BE25=0,"",(BE25/P25)))</f>
        <v>0.25531914893617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15</v>
      </c>
      <c r="BO25" s="120">
        <f>IF(P25=0,"",IF(BN25=0,"",(BN25/P25)))</f>
        <v>0.31914893617021</v>
      </c>
      <c r="BP25" s="121">
        <v>2</v>
      </c>
      <c r="BQ25" s="122">
        <f>IFERROR(BP25/BN25,"-")</f>
        <v>0.13333333333333</v>
      </c>
      <c r="BR25" s="123">
        <v>34000</v>
      </c>
      <c r="BS25" s="124">
        <f>IFERROR(BR25/BN25,"-")</f>
        <v>2266.6666666667</v>
      </c>
      <c r="BT25" s="125">
        <v>1</v>
      </c>
      <c r="BU25" s="125"/>
      <c r="BV25" s="125">
        <v>1</v>
      </c>
      <c r="BW25" s="126">
        <v>5</v>
      </c>
      <c r="BX25" s="127">
        <f>IF(P25=0,"",IF(BW25=0,"",(BW25/P25)))</f>
        <v>0.1063829787234</v>
      </c>
      <c r="BY25" s="128">
        <v>1</v>
      </c>
      <c r="BZ25" s="129">
        <f>IFERROR(BY25/BW25,"-")</f>
        <v>0.2</v>
      </c>
      <c r="CA25" s="130">
        <v>6000</v>
      </c>
      <c r="CB25" s="131">
        <f>IFERROR(CA25/BW25,"-")</f>
        <v>1200</v>
      </c>
      <c r="CC25" s="132"/>
      <c r="CD25" s="132">
        <v>1</v>
      </c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3</v>
      </c>
      <c r="CP25" s="141">
        <v>40000</v>
      </c>
      <c r="CQ25" s="141">
        <v>31000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0.61333333333333</v>
      </c>
      <c r="B26" s="203" t="s">
        <v>189</v>
      </c>
      <c r="C26" s="203" t="s">
        <v>184</v>
      </c>
      <c r="D26" s="203" t="s">
        <v>145</v>
      </c>
      <c r="E26" s="203" t="s">
        <v>190</v>
      </c>
      <c r="F26" s="203" t="s">
        <v>139</v>
      </c>
      <c r="G26" s="203" t="s">
        <v>191</v>
      </c>
      <c r="H26" s="90" t="s">
        <v>148</v>
      </c>
      <c r="I26" s="90" t="s">
        <v>187</v>
      </c>
      <c r="J26" s="188">
        <v>75000</v>
      </c>
      <c r="K26" s="81">
        <v>0</v>
      </c>
      <c r="L26" s="81">
        <v>0</v>
      </c>
      <c r="M26" s="81">
        <v>54</v>
      </c>
      <c r="N26" s="91">
        <v>11</v>
      </c>
      <c r="O26" s="92">
        <v>0</v>
      </c>
      <c r="P26" s="93">
        <f>N26+O26</f>
        <v>11</v>
      </c>
      <c r="Q26" s="82">
        <f>IFERROR(P26/M26,"-")</f>
        <v>0.2037037037037</v>
      </c>
      <c r="R26" s="81">
        <v>1</v>
      </c>
      <c r="S26" s="81">
        <v>3</v>
      </c>
      <c r="T26" s="82">
        <f>IFERROR(S26/(O26+P26),"-")</f>
        <v>0.27272727272727</v>
      </c>
      <c r="U26" s="182">
        <f>IFERROR(J26/SUM(P26:P27),"-")</f>
        <v>925.92592592593</v>
      </c>
      <c r="V26" s="84">
        <v>1</v>
      </c>
      <c r="W26" s="82">
        <f>IF(P26=0,"-",V26/P26)</f>
        <v>0.090909090909091</v>
      </c>
      <c r="X26" s="186">
        <v>11000</v>
      </c>
      <c r="Y26" s="187">
        <f>IFERROR(X26/P26,"-")</f>
        <v>1000</v>
      </c>
      <c r="Z26" s="187">
        <f>IFERROR(X26/V26,"-")</f>
        <v>11000</v>
      </c>
      <c r="AA26" s="188">
        <f>SUM(X26:X27)-SUM(J26:J27)</f>
        <v>-29000</v>
      </c>
      <c r="AB26" s="85">
        <f>SUM(X26:X27)/SUM(J26:J27)</f>
        <v>0.61333333333333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0.090909090909091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2</v>
      </c>
      <c r="BF26" s="113">
        <f>IF(P26=0,"",IF(BE26=0,"",(BE26/P26)))</f>
        <v>0.18181818181818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7</v>
      </c>
      <c r="BO26" s="120">
        <f>IF(P26=0,"",IF(BN26=0,"",(BN26/P26)))</f>
        <v>0.63636363636364</v>
      </c>
      <c r="BP26" s="121">
        <v>1</v>
      </c>
      <c r="BQ26" s="122">
        <f>IFERROR(BP26/BN26,"-")</f>
        <v>0.14285714285714</v>
      </c>
      <c r="BR26" s="123">
        <v>11000</v>
      </c>
      <c r="BS26" s="124">
        <f>IFERROR(BR26/BN26,"-")</f>
        <v>1571.4285714286</v>
      </c>
      <c r="BT26" s="125"/>
      <c r="BU26" s="125"/>
      <c r="BV26" s="125">
        <v>1</v>
      </c>
      <c r="BW26" s="126">
        <v>1</v>
      </c>
      <c r="BX26" s="127">
        <f>IF(P26=0,"",IF(BW26=0,"",(BW26/P26)))</f>
        <v>0.090909090909091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11000</v>
      </c>
      <c r="CQ26" s="141">
        <v>11000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192</v>
      </c>
      <c r="C27" s="203"/>
      <c r="D27" s="203"/>
      <c r="E27" s="203"/>
      <c r="F27" s="203" t="s">
        <v>64</v>
      </c>
      <c r="G27" s="203"/>
      <c r="H27" s="90"/>
      <c r="I27" s="90"/>
      <c r="J27" s="188"/>
      <c r="K27" s="81">
        <v>0</v>
      </c>
      <c r="L27" s="81">
        <v>0</v>
      </c>
      <c r="M27" s="81">
        <v>153</v>
      </c>
      <c r="N27" s="91">
        <v>69</v>
      </c>
      <c r="O27" s="92">
        <v>1</v>
      </c>
      <c r="P27" s="93">
        <f>N27+O27</f>
        <v>70</v>
      </c>
      <c r="Q27" s="82">
        <f>IFERROR(P27/M27,"-")</f>
        <v>0.45751633986928</v>
      </c>
      <c r="R27" s="81">
        <v>3</v>
      </c>
      <c r="S27" s="81">
        <v>15</v>
      </c>
      <c r="T27" s="82">
        <f>IFERROR(S27/(O27+P27),"-")</f>
        <v>0.2112676056338</v>
      </c>
      <c r="U27" s="182"/>
      <c r="V27" s="84">
        <v>2</v>
      </c>
      <c r="W27" s="82">
        <f>IF(P27=0,"-",V27/P27)</f>
        <v>0.028571428571429</v>
      </c>
      <c r="X27" s="186">
        <v>35000</v>
      </c>
      <c r="Y27" s="187">
        <f>IFERROR(X27/P27,"-")</f>
        <v>500</v>
      </c>
      <c r="Z27" s="187">
        <f>IFERROR(X27/V27,"-")</f>
        <v>17500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>
        <v>7</v>
      </c>
      <c r="AN27" s="101">
        <f>IF(P27=0,"",IF(AM27=0,"",(AM27/P27)))</f>
        <v>0.1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>
        <v>2</v>
      </c>
      <c r="AW27" s="107">
        <f>IF(P27=0,"",IF(AV27=0,"",(AV27/P27)))</f>
        <v>0.028571428571429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20</v>
      </c>
      <c r="BF27" s="113">
        <f>IF(P27=0,"",IF(BE27=0,"",(BE27/P27)))</f>
        <v>0.28571428571429</v>
      </c>
      <c r="BG27" s="112">
        <v>1</v>
      </c>
      <c r="BH27" s="114">
        <f>IFERROR(BG27/BE27,"-")</f>
        <v>0.05</v>
      </c>
      <c r="BI27" s="115">
        <v>5000</v>
      </c>
      <c r="BJ27" s="116">
        <f>IFERROR(BI27/BE27,"-")</f>
        <v>250</v>
      </c>
      <c r="BK27" s="117">
        <v>1</v>
      </c>
      <c r="BL27" s="117"/>
      <c r="BM27" s="117"/>
      <c r="BN27" s="119">
        <v>21</v>
      </c>
      <c r="BO27" s="120">
        <f>IF(P27=0,"",IF(BN27=0,"",(BN27/P27)))</f>
        <v>0.3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17</v>
      </c>
      <c r="BX27" s="127">
        <f>IF(P27=0,"",IF(BW27=0,"",(BW27/P27)))</f>
        <v>0.24285714285714</v>
      </c>
      <c r="BY27" s="128">
        <v>1</v>
      </c>
      <c r="BZ27" s="129">
        <f>IFERROR(BY27/BW27,"-")</f>
        <v>0.058823529411765</v>
      </c>
      <c r="CA27" s="130">
        <v>30000</v>
      </c>
      <c r="CB27" s="131">
        <f>IFERROR(CA27/BW27,"-")</f>
        <v>1764.7058823529</v>
      </c>
      <c r="CC27" s="132"/>
      <c r="CD27" s="132"/>
      <c r="CE27" s="132">
        <v>1</v>
      </c>
      <c r="CF27" s="133">
        <v>3</v>
      </c>
      <c r="CG27" s="134">
        <f>IF(P27=0,"",IF(CF27=0,"",(CF27/P27)))</f>
        <v>0.042857142857143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2</v>
      </c>
      <c r="CP27" s="141">
        <v>35000</v>
      </c>
      <c r="CQ27" s="141">
        <v>30000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2.95</v>
      </c>
      <c r="B28" s="203" t="s">
        <v>193</v>
      </c>
      <c r="C28" s="203" t="s">
        <v>161</v>
      </c>
      <c r="D28" s="203" t="s">
        <v>145</v>
      </c>
      <c r="E28" s="203"/>
      <c r="F28" s="203" t="s">
        <v>139</v>
      </c>
      <c r="G28" s="203" t="s">
        <v>194</v>
      </c>
      <c r="H28" s="90" t="s">
        <v>195</v>
      </c>
      <c r="I28" s="90" t="s">
        <v>196</v>
      </c>
      <c r="J28" s="188">
        <v>100000</v>
      </c>
      <c r="K28" s="81">
        <v>0</v>
      </c>
      <c r="L28" s="81">
        <v>0</v>
      </c>
      <c r="M28" s="81">
        <v>281</v>
      </c>
      <c r="N28" s="91">
        <v>48</v>
      </c>
      <c r="O28" s="92">
        <v>0</v>
      </c>
      <c r="P28" s="93">
        <f>N28+O28</f>
        <v>48</v>
      </c>
      <c r="Q28" s="82">
        <f>IFERROR(P28/M28,"-")</f>
        <v>0.17081850533808</v>
      </c>
      <c r="R28" s="81">
        <v>2</v>
      </c>
      <c r="S28" s="81">
        <v>15</v>
      </c>
      <c r="T28" s="82">
        <f>IFERROR(S28/(O28+P28),"-")</f>
        <v>0.3125</v>
      </c>
      <c r="U28" s="182">
        <f>IFERROR(J28/SUM(P28:P29),"-")</f>
        <v>892.85714285714</v>
      </c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>
        <f>SUM(X28:X29)-SUM(J28:J29)</f>
        <v>195000</v>
      </c>
      <c r="AB28" s="85">
        <f>SUM(X28:X29)/SUM(J28:J29)</f>
        <v>2.95</v>
      </c>
      <c r="AC28" s="79"/>
      <c r="AD28" s="94">
        <v>10</v>
      </c>
      <c r="AE28" s="95">
        <f>IF(P28=0,"",IF(AD28=0,"",(AD28/P28)))</f>
        <v>0.20833333333333</v>
      </c>
      <c r="AF28" s="94"/>
      <c r="AG28" s="96">
        <f>IFERROR(AF28/AD28,"-")</f>
        <v>0</v>
      </c>
      <c r="AH28" s="97"/>
      <c r="AI28" s="98">
        <f>IFERROR(AH28/AD28,"-")</f>
        <v>0</v>
      </c>
      <c r="AJ28" s="99"/>
      <c r="AK28" s="99"/>
      <c r="AL28" s="99"/>
      <c r="AM28" s="100">
        <v>10</v>
      </c>
      <c r="AN28" s="101">
        <f>IF(P28=0,"",IF(AM28=0,"",(AM28/P28)))</f>
        <v>0.20833333333333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>
        <v>13</v>
      </c>
      <c r="AW28" s="107">
        <f>IF(P28=0,"",IF(AV28=0,"",(AV28/P28)))</f>
        <v>0.27083333333333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8</v>
      </c>
      <c r="BF28" s="113">
        <f>IF(P28=0,"",IF(BE28=0,"",(BE28/P28)))</f>
        <v>0.16666666666667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4</v>
      </c>
      <c r="BO28" s="120">
        <f>IF(P28=0,"",IF(BN28=0,"",(BN28/P28)))</f>
        <v>0.083333333333333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2</v>
      </c>
      <c r="BX28" s="127">
        <f>IF(P28=0,"",IF(BW28=0,"",(BW28/P28)))</f>
        <v>0.041666666666667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>
        <v>1</v>
      </c>
      <c r="CG28" s="134">
        <f>IF(P28=0,"",IF(CF28=0,"",(CF28/P28)))</f>
        <v>0.020833333333333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197</v>
      </c>
      <c r="C29" s="203"/>
      <c r="D29" s="203"/>
      <c r="E29" s="203"/>
      <c r="F29" s="203" t="s">
        <v>64</v>
      </c>
      <c r="G29" s="203"/>
      <c r="H29" s="90"/>
      <c r="I29" s="90"/>
      <c r="J29" s="188"/>
      <c r="K29" s="81">
        <v>0</v>
      </c>
      <c r="L29" s="81">
        <v>0</v>
      </c>
      <c r="M29" s="81">
        <v>142</v>
      </c>
      <c r="N29" s="91">
        <v>63</v>
      </c>
      <c r="O29" s="92">
        <v>1</v>
      </c>
      <c r="P29" s="93">
        <f>N29+O29</f>
        <v>64</v>
      </c>
      <c r="Q29" s="82">
        <f>IFERROR(P29/M29,"-")</f>
        <v>0.45070422535211</v>
      </c>
      <c r="R29" s="81">
        <v>4</v>
      </c>
      <c r="S29" s="81">
        <v>16</v>
      </c>
      <c r="T29" s="82">
        <f>IFERROR(S29/(O29+P29),"-")</f>
        <v>0.24615384615385</v>
      </c>
      <c r="U29" s="182"/>
      <c r="V29" s="84">
        <v>8</v>
      </c>
      <c r="W29" s="82">
        <f>IF(P29=0,"-",V29/P29)</f>
        <v>0.125</v>
      </c>
      <c r="X29" s="186">
        <v>295000</v>
      </c>
      <c r="Y29" s="187">
        <f>IFERROR(X29/P29,"-")</f>
        <v>4609.375</v>
      </c>
      <c r="Z29" s="187">
        <f>IFERROR(X29/V29,"-")</f>
        <v>36875</v>
      </c>
      <c r="AA29" s="188"/>
      <c r="AB29" s="85"/>
      <c r="AC29" s="79"/>
      <c r="AD29" s="94">
        <v>1</v>
      </c>
      <c r="AE29" s="95">
        <f>IF(P29=0,"",IF(AD29=0,"",(AD29/P29)))</f>
        <v>0.015625</v>
      </c>
      <c r="AF29" s="94">
        <v>1</v>
      </c>
      <c r="AG29" s="96">
        <f>IFERROR(AF29/AD29,"-")</f>
        <v>1</v>
      </c>
      <c r="AH29" s="97">
        <v>3000</v>
      </c>
      <c r="AI29" s="98">
        <f>IFERROR(AH29/AD29,"-")</f>
        <v>3000</v>
      </c>
      <c r="AJ29" s="99">
        <v>1</v>
      </c>
      <c r="AK29" s="99"/>
      <c r="AL29" s="99"/>
      <c r="AM29" s="100">
        <v>11</v>
      </c>
      <c r="AN29" s="101">
        <f>IF(P29=0,"",IF(AM29=0,"",(AM29/P29)))</f>
        <v>0.171875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>
        <v>10</v>
      </c>
      <c r="AW29" s="107">
        <f>IF(P29=0,"",IF(AV29=0,"",(AV29/P29)))</f>
        <v>0.15625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13</v>
      </c>
      <c r="BF29" s="113">
        <f>IF(P29=0,"",IF(BE29=0,"",(BE29/P29)))</f>
        <v>0.203125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22</v>
      </c>
      <c r="BO29" s="120">
        <f>IF(P29=0,"",IF(BN29=0,"",(BN29/P29)))</f>
        <v>0.34375</v>
      </c>
      <c r="BP29" s="121">
        <v>5</v>
      </c>
      <c r="BQ29" s="122">
        <f>IFERROR(BP29/BN29,"-")</f>
        <v>0.22727272727273</v>
      </c>
      <c r="BR29" s="123">
        <v>258000</v>
      </c>
      <c r="BS29" s="124">
        <f>IFERROR(BR29/BN29,"-")</f>
        <v>11727.272727273</v>
      </c>
      <c r="BT29" s="125"/>
      <c r="BU29" s="125"/>
      <c r="BV29" s="125">
        <v>5</v>
      </c>
      <c r="BW29" s="126">
        <v>7</v>
      </c>
      <c r="BX29" s="127">
        <f>IF(P29=0,"",IF(BW29=0,"",(BW29/P29)))</f>
        <v>0.109375</v>
      </c>
      <c r="BY29" s="128">
        <v>2</v>
      </c>
      <c r="BZ29" s="129">
        <f>IFERROR(BY29/BW29,"-")</f>
        <v>0.28571428571429</v>
      </c>
      <c r="CA29" s="130">
        <v>34000</v>
      </c>
      <c r="CB29" s="131">
        <f>IFERROR(CA29/BW29,"-")</f>
        <v>4857.1428571429</v>
      </c>
      <c r="CC29" s="132"/>
      <c r="CD29" s="132">
        <v>1</v>
      </c>
      <c r="CE29" s="132">
        <v>1</v>
      </c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8</v>
      </c>
      <c r="CP29" s="141">
        <v>295000</v>
      </c>
      <c r="CQ29" s="141">
        <v>131000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1.1363636363636</v>
      </c>
      <c r="B30" s="203" t="s">
        <v>198</v>
      </c>
      <c r="C30" s="203" t="s">
        <v>161</v>
      </c>
      <c r="D30" s="203" t="s">
        <v>137</v>
      </c>
      <c r="E30" s="203" t="s">
        <v>167</v>
      </c>
      <c r="F30" s="203" t="s">
        <v>139</v>
      </c>
      <c r="G30" s="203" t="s">
        <v>199</v>
      </c>
      <c r="H30" s="90" t="s">
        <v>141</v>
      </c>
      <c r="I30" s="90" t="s">
        <v>200</v>
      </c>
      <c r="J30" s="188">
        <v>110000</v>
      </c>
      <c r="K30" s="81">
        <v>0</v>
      </c>
      <c r="L30" s="81">
        <v>0</v>
      </c>
      <c r="M30" s="81">
        <v>128</v>
      </c>
      <c r="N30" s="91">
        <v>25</v>
      </c>
      <c r="O30" s="92">
        <v>0</v>
      </c>
      <c r="P30" s="93">
        <f>N30+O30</f>
        <v>25</v>
      </c>
      <c r="Q30" s="82">
        <f>IFERROR(P30/M30,"-")</f>
        <v>0.1953125</v>
      </c>
      <c r="R30" s="81">
        <v>0</v>
      </c>
      <c r="S30" s="81">
        <v>11</v>
      </c>
      <c r="T30" s="82">
        <f>IFERROR(S30/(O30+P30),"-")</f>
        <v>0.44</v>
      </c>
      <c r="U30" s="182">
        <f>IFERROR(J30/SUM(P30:P31),"-")</f>
        <v>1325.3012048193</v>
      </c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>
        <f>SUM(X30:X31)-SUM(J30:J31)</f>
        <v>15000</v>
      </c>
      <c r="AB30" s="85">
        <f>SUM(X30:X31)/SUM(J30:J31)</f>
        <v>1.1363636363636</v>
      </c>
      <c r="AC30" s="79"/>
      <c r="AD30" s="94">
        <v>2</v>
      </c>
      <c r="AE30" s="95">
        <f>IF(P30=0,"",IF(AD30=0,"",(AD30/P30)))</f>
        <v>0.08</v>
      </c>
      <c r="AF30" s="94"/>
      <c r="AG30" s="96">
        <f>IFERROR(AF30/AD30,"-")</f>
        <v>0</v>
      </c>
      <c r="AH30" s="97"/>
      <c r="AI30" s="98">
        <f>IFERROR(AH30/AD30,"-")</f>
        <v>0</v>
      </c>
      <c r="AJ30" s="99"/>
      <c r="AK30" s="99"/>
      <c r="AL30" s="99"/>
      <c r="AM30" s="100">
        <v>8</v>
      </c>
      <c r="AN30" s="101">
        <f>IF(P30=0,"",IF(AM30=0,"",(AM30/P30)))</f>
        <v>0.32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>
        <v>8</v>
      </c>
      <c r="AW30" s="107">
        <f>IF(P30=0,"",IF(AV30=0,"",(AV30/P30)))</f>
        <v>0.32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4</v>
      </c>
      <c r="BF30" s="113">
        <f>IF(P30=0,"",IF(BE30=0,"",(BE30/P30)))</f>
        <v>0.16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3</v>
      </c>
      <c r="BO30" s="120">
        <f>IF(P30=0,"",IF(BN30=0,"",(BN30/P30)))</f>
        <v>0.12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201</v>
      </c>
      <c r="C31" s="203"/>
      <c r="D31" s="203"/>
      <c r="E31" s="203"/>
      <c r="F31" s="203" t="s">
        <v>64</v>
      </c>
      <c r="G31" s="203"/>
      <c r="H31" s="90"/>
      <c r="I31" s="90"/>
      <c r="J31" s="188"/>
      <c r="K31" s="81">
        <v>0</v>
      </c>
      <c r="L31" s="81">
        <v>0</v>
      </c>
      <c r="M31" s="81">
        <v>120</v>
      </c>
      <c r="N31" s="91">
        <v>58</v>
      </c>
      <c r="O31" s="92">
        <v>0</v>
      </c>
      <c r="P31" s="93">
        <f>N31+O31</f>
        <v>58</v>
      </c>
      <c r="Q31" s="82">
        <f>IFERROR(P31/M31,"-")</f>
        <v>0.48333333333333</v>
      </c>
      <c r="R31" s="81">
        <v>1</v>
      </c>
      <c r="S31" s="81">
        <v>15</v>
      </c>
      <c r="T31" s="82">
        <f>IFERROR(S31/(O31+P31),"-")</f>
        <v>0.25862068965517</v>
      </c>
      <c r="U31" s="182"/>
      <c r="V31" s="84">
        <v>2</v>
      </c>
      <c r="W31" s="82">
        <f>IF(P31=0,"-",V31/P31)</f>
        <v>0.03448275862069</v>
      </c>
      <c r="X31" s="186">
        <v>125000</v>
      </c>
      <c r="Y31" s="187">
        <f>IFERROR(X31/P31,"-")</f>
        <v>2155.1724137931</v>
      </c>
      <c r="Z31" s="187">
        <f>IFERROR(X31/V31,"-")</f>
        <v>62500</v>
      </c>
      <c r="AA31" s="188"/>
      <c r="AB31" s="85"/>
      <c r="AC31" s="79"/>
      <c r="AD31" s="94">
        <v>4</v>
      </c>
      <c r="AE31" s="95">
        <f>IF(P31=0,"",IF(AD31=0,"",(AD31/P31)))</f>
        <v>0.068965517241379</v>
      </c>
      <c r="AF31" s="94"/>
      <c r="AG31" s="96">
        <f>IFERROR(AF31/AD31,"-")</f>
        <v>0</v>
      </c>
      <c r="AH31" s="97"/>
      <c r="AI31" s="98">
        <f>IFERROR(AH31/AD31,"-")</f>
        <v>0</v>
      </c>
      <c r="AJ31" s="99"/>
      <c r="AK31" s="99"/>
      <c r="AL31" s="99"/>
      <c r="AM31" s="100">
        <v>12</v>
      </c>
      <c r="AN31" s="101">
        <f>IF(P31=0,"",IF(AM31=0,"",(AM31/P31)))</f>
        <v>0.20689655172414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>
        <v>9</v>
      </c>
      <c r="AW31" s="107">
        <f>IF(P31=0,"",IF(AV31=0,"",(AV31/P31)))</f>
        <v>0.1551724137931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15</v>
      </c>
      <c r="BF31" s="113">
        <f>IF(P31=0,"",IF(BE31=0,"",(BE31/P31)))</f>
        <v>0.25862068965517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15</v>
      </c>
      <c r="BO31" s="120">
        <f>IF(P31=0,"",IF(BN31=0,"",(BN31/P31)))</f>
        <v>0.25862068965517</v>
      </c>
      <c r="BP31" s="121">
        <v>2</v>
      </c>
      <c r="BQ31" s="122">
        <f>IFERROR(BP31/BN31,"-")</f>
        <v>0.13333333333333</v>
      </c>
      <c r="BR31" s="123">
        <v>125000</v>
      </c>
      <c r="BS31" s="124">
        <f>IFERROR(BR31/BN31,"-")</f>
        <v>8333.3333333333</v>
      </c>
      <c r="BT31" s="125"/>
      <c r="BU31" s="125"/>
      <c r="BV31" s="125">
        <v>2</v>
      </c>
      <c r="BW31" s="126">
        <v>2</v>
      </c>
      <c r="BX31" s="127">
        <f>IF(P31=0,"",IF(BW31=0,"",(BW31/P31)))</f>
        <v>0.03448275862069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>
        <v>1</v>
      </c>
      <c r="CG31" s="134">
        <f>IF(P31=0,"",IF(CF31=0,"",(CF31/P31)))</f>
        <v>0.017241379310345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2</v>
      </c>
      <c r="CP31" s="141">
        <v>125000</v>
      </c>
      <c r="CQ31" s="141">
        <v>105000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>
        <f>AB32</f>
        <v>0.125</v>
      </c>
      <c r="B32" s="203" t="s">
        <v>202</v>
      </c>
      <c r="C32" s="203" t="s">
        <v>144</v>
      </c>
      <c r="D32" s="203" t="s">
        <v>145</v>
      </c>
      <c r="E32" s="203"/>
      <c r="F32" s="203" t="s">
        <v>139</v>
      </c>
      <c r="G32" s="203" t="s">
        <v>203</v>
      </c>
      <c r="H32" s="90" t="s">
        <v>148</v>
      </c>
      <c r="I32" s="90" t="s">
        <v>204</v>
      </c>
      <c r="J32" s="188">
        <v>80000</v>
      </c>
      <c r="K32" s="81">
        <v>0</v>
      </c>
      <c r="L32" s="81">
        <v>0</v>
      </c>
      <c r="M32" s="81">
        <v>87</v>
      </c>
      <c r="N32" s="91">
        <v>7</v>
      </c>
      <c r="O32" s="92">
        <v>0</v>
      </c>
      <c r="P32" s="93">
        <f>N32+O32</f>
        <v>7</v>
      </c>
      <c r="Q32" s="82">
        <f>IFERROR(P32/M32,"-")</f>
        <v>0.080459770114943</v>
      </c>
      <c r="R32" s="81">
        <v>0</v>
      </c>
      <c r="S32" s="81">
        <v>1</v>
      </c>
      <c r="T32" s="82">
        <f>IFERROR(S32/(O32+P32),"-")</f>
        <v>0.14285714285714</v>
      </c>
      <c r="U32" s="182">
        <f>IFERROR(J32/SUM(P32:P33),"-")</f>
        <v>1904.7619047619</v>
      </c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>
        <f>SUM(X32:X33)-SUM(J32:J33)</f>
        <v>-70000</v>
      </c>
      <c r="AB32" s="85">
        <f>SUM(X32:X33)/SUM(J32:J33)</f>
        <v>0.125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0.14285714285714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2</v>
      </c>
      <c r="BF32" s="113">
        <f>IF(P32=0,"",IF(BE32=0,"",(BE32/P32)))</f>
        <v>0.28571428571429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3</v>
      </c>
      <c r="BO32" s="120">
        <f>IF(P32=0,"",IF(BN32=0,"",(BN32/P32)))</f>
        <v>0.42857142857143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1</v>
      </c>
      <c r="BX32" s="127">
        <f>IF(P32=0,"",IF(BW32=0,"",(BW32/P32)))</f>
        <v>0.14285714285714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205</v>
      </c>
      <c r="C33" s="203"/>
      <c r="D33" s="203"/>
      <c r="E33" s="203"/>
      <c r="F33" s="203" t="s">
        <v>64</v>
      </c>
      <c r="G33" s="203"/>
      <c r="H33" s="90"/>
      <c r="I33" s="90"/>
      <c r="J33" s="188"/>
      <c r="K33" s="81">
        <v>0</v>
      </c>
      <c r="L33" s="81">
        <v>0</v>
      </c>
      <c r="M33" s="81">
        <v>95</v>
      </c>
      <c r="N33" s="91">
        <v>35</v>
      </c>
      <c r="O33" s="92">
        <v>0</v>
      </c>
      <c r="P33" s="93">
        <f>N33+O33</f>
        <v>35</v>
      </c>
      <c r="Q33" s="82">
        <f>IFERROR(P33/M33,"-")</f>
        <v>0.36842105263158</v>
      </c>
      <c r="R33" s="81">
        <v>2</v>
      </c>
      <c r="S33" s="81">
        <v>4</v>
      </c>
      <c r="T33" s="82">
        <f>IFERROR(S33/(O33+P33),"-")</f>
        <v>0.11428571428571</v>
      </c>
      <c r="U33" s="182"/>
      <c r="V33" s="84">
        <v>1</v>
      </c>
      <c r="W33" s="82">
        <f>IF(P33=0,"-",V33/P33)</f>
        <v>0.028571428571429</v>
      </c>
      <c r="X33" s="186">
        <v>10000</v>
      </c>
      <c r="Y33" s="187">
        <f>IFERROR(X33/P33,"-")</f>
        <v>285.71428571429</v>
      </c>
      <c r="Z33" s="187">
        <f>IFERROR(X33/V33,"-")</f>
        <v>10000</v>
      </c>
      <c r="AA33" s="188"/>
      <c r="AB33" s="85"/>
      <c r="AC33" s="79"/>
      <c r="AD33" s="94">
        <v>2</v>
      </c>
      <c r="AE33" s="95">
        <f>IF(P33=0,"",IF(AD33=0,"",(AD33/P33)))</f>
        <v>0.057142857142857</v>
      </c>
      <c r="AF33" s="94"/>
      <c r="AG33" s="96">
        <f>IFERROR(AF33/AD33,"-")</f>
        <v>0</v>
      </c>
      <c r="AH33" s="97"/>
      <c r="AI33" s="98">
        <f>IFERROR(AH33/AD33,"-")</f>
        <v>0</v>
      </c>
      <c r="AJ33" s="99"/>
      <c r="AK33" s="99"/>
      <c r="AL33" s="99"/>
      <c r="AM33" s="100">
        <v>3</v>
      </c>
      <c r="AN33" s="101">
        <f>IF(P33=0,"",IF(AM33=0,"",(AM33/P33)))</f>
        <v>0.085714285714286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>
        <v>3</v>
      </c>
      <c r="AW33" s="107">
        <f>IF(P33=0,"",IF(AV33=0,"",(AV33/P33)))</f>
        <v>0.085714285714286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8</v>
      </c>
      <c r="BF33" s="113">
        <f>IF(P33=0,"",IF(BE33=0,"",(BE33/P33)))</f>
        <v>0.22857142857143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9</v>
      </c>
      <c r="BO33" s="120">
        <f>IF(P33=0,"",IF(BN33=0,"",(BN33/P33)))</f>
        <v>0.25714285714286</v>
      </c>
      <c r="BP33" s="121">
        <v>1</v>
      </c>
      <c r="BQ33" s="122">
        <f>IFERROR(BP33/BN33,"-")</f>
        <v>0.11111111111111</v>
      </c>
      <c r="BR33" s="123">
        <v>10000</v>
      </c>
      <c r="BS33" s="124">
        <f>IFERROR(BR33/BN33,"-")</f>
        <v>1111.1111111111</v>
      </c>
      <c r="BT33" s="125">
        <v>1</v>
      </c>
      <c r="BU33" s="125"/>
      <c r="BV33" s="125"/>
      <c r="BW33" s="126">
        <v>7</v>
      </c>
      <c r="BX33" s="127">
        <f>IF(P33=0,"",IF(BW33=0,"",(BW33/P33)))</f>
        <v>0.2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>
        <v>3</v>
      </c>
      <c r="CG33" s="134">
        <f>IF(P33=0,"",IF(CF33=0,"",(CF33/P33)))</f>
        <v>0.085714285714286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1</v>
      </c>
      <c r="CP33" s="141">
        <v>10000</v>
      </c>
      <c r="CQ33" s="141">
        <v>10000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8.4533333333333</v>
      </c>
      <c r="B34" s="203" t="s">
        <v>206</v>
      </c>
      <c r="C34" s="203" t="s">
        <v>136</v>
      </c>
      <c r="D34" s="203" t="s">
        <v>137</v>
      </c>
      <c r="E34" s="203" t="s">
        <v>207</v>
      </c>
      <c r="F34" s="203" t="s">
        <v>139</v>
      </c>
      <c r="G34" s="203" t="s">
        <v>208</v>
      </c>
      <c r="H34" s="90" t="s">
        <v>181</v>
      </c>
      <c r="I34" s="90" t="s">
        <v>124</v>
      </c>
      <c r="J34" s="188">
        <v>75000</v>
      </c>
      <c r="K34" s="81">
        <v>0</v>
      </c>
      <c r="L34" s="81">
        <v>0</v>
      </c>
      <c r="M34" s="81">
        <v>40</v>
      </c>
      <c r="N34" s="91">
        <v>4</v>
      </c>
      <c r="O34" s="92">
        <v>0</v>
      </c>
      <c r="P34" s="93">
        <f>N34+O34</f>
        <v>4</v>
      </c>
      <c r="Q34" s="82">
        <f>IFERROR(P34/M34,"-")</f>
        <v>0.1</v>
      </c>
      <c r="R34" s="81">
        <v>1</v>
      </c>
      <c r="S34" s="81">
        <v>1</v>
      </c>
      <c r="T34" s="82">
        <f>IFERROR(S34/(O34+P34),"-")</f>
        <v>0.25</v>
      </c>
      <c r="U34" s="182">
        <f>IFERROR(J34/SUM(P34:P35),"-")</f>
        <v>1415.0943396226</v>
      </c>
      <c r="V34" s="84">
        <v>1</v>
      </c>
      <c r="W34" s="82">
        <f>IF(P34=0,"-",V34/P34)</f>
        <v>0.25</v>
      </c>
      <c r="X34" s="186">
        <v>526000</v>
      </c>
      <c r="Y34" s="187">
        <f>IFERROR(X34/P34,"-")</f>
        <v>131500</v>
      </c>
      <c r="Z34" s="187">
        <f>IFERROR(X34/V34,"-")</f>
        <v>526000</v>
      </c>
      <c r="AA34" s="188">
        <f>SUM(X34:X35)-SUM(J34:J35)</f>
        <v>559000</v>
      </c>
      <c r="AB34" s="85">
        <f>SUM(X34:X35)/SUM(J34:J35)</f>
        <v>8.4533333333333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0.25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0.25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1</v>
      </c>
      <c r="BO34" s="120">
        <f>IF(P34=0,"",IF(BN34=0,"",(BN34/P34)))</f>
        <v>0.25</v>
      </c>
      <c r="BP34" s="121">
        <v>1</v>
      </c>
      <c r="BQ34" s="122">
        <f>IFERROR(BP34/BN34,"-")</f>
        <v>1</v>
      </c>
      <c r="BR34" s="123">
        <v>526000</v>
      </c>
      <c r="BS34" s="124">
        <f>IFERROR(BR34/BN34,"-")</f>
        <v>526000</v>
      </c>
      <c r="BT34" s="125"/>
      <c r="BU34" s="125"/>
      <c r="BV34" s="125">
        <v>1</v>
      </c>
      <c r="BW34" s="126">
        <v>1</v>
      </c>
      <c r="BX34" s="127">
        <f>IF(P34=0,"",IF(BW34=0,"",(BW34/P34)))</f>
        <v>0.25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526000</v>
      </c>
      <c r="CQ34" s="141">
        <v>526000</v>
      </c>
      <c r="CR34" s="141"/>
      <c r="CS34" s="142" t="str">
        <f>IF(AND(CQ34=0,CR34=0),"",IF(AND(CQ34&lt;=100000,CR34&lt;=100000),"",IF(CQ34/CP34&gt;0.7,"男高",IF(CR34/CP34&gt;0.7,"女高",""))))</f>
        <v>男高</v>
      </c>
    </row>
    <row r="35" spans="1:98">
      <c r="A35" s="80"/>
      <c r="B35" s="203" t="s">
        <v>209</v>
      </c>
      <c r="C35" s="203"/>
      <c r="D35" s="203"/>
      <c r="E35" s="203"/>
      <c r="F35" s="203" t="s">
        <v>64</v>
      </c>
      <c r="G35" s="203"/>
      <c r="H35" s="90"/>
      <c r="I35" s="90"/>
      <c r="J35" s="188"/>
      <c r="K35" s="81">
        <v>0</v>
      </c>
      <c r="L35" s="81">
        <v>0</v>
      </c>
      <c r="M35" s="81">
        <v>125</v>
      </c>
      <c r="N35" s="91">
        <v>49</v>
      </c>
      <c r="O35" s="92">
        <v>0</v>
      </c>
      <c r="P35" s="93">
        <f>N35+O35</f>
        <v>49</v>
      </c>
      <c r="Q35" s="82">
        <f>IFERROR(P35/M35,"-")</f>
        <v>0.392</v>
      </c>
      <c r="R35" s="81">
        <v>3</v>
      </c>
      <c r="S35" s="81">
        <v>12</v>
      </c>
      <c r="T35" s="82">
        <f>IFERROR(S35/(O35+P35),"-")</f>
        <v>0.24489795918367</v>
      </c>
      <c r="U35" s="182"/>
      <c r="V35" s="84">
        <v>4</v>
      </c>
      <c r="W35" s="82">
        <f>IF(P35=0,"-",V35/P35)</f>
        <v>0.081632653061224</v>
      </c>
      <c r="X35" s="186">
        <v>108000</v>
      </c>
      <c r="Y35" s="187">
        <f>IFERROR(X35/P35,"-")</f>
        <v>2204.0816326531</v>
      </c>
      <c r="Z35" s="187">
        <f>IFERROR(X35/V35,"-")</f>
        <v>27000</v>
      </c>
      <c r="AA35" s="188"/>
      <c r="AB35" s="85"/>
      <c r="AC35" s="79"/>
      <c r="AD35" s="94">
        <v>2</v>
      </c>
      <c r="AE35" s="95">
        <f>IF(P35=0,"",IF(AD35=0,"",(AD35/P35)))</f>
        <v>0.040816326530612</v>
      </c>
      <c r="AF35" s="94"/>
      <c r="AG35" s="96">
        <f>IFERROR(AF35/AD35,"-")</f>
        <v>0</v>
      </c>
      <c r="AH35" s="97"/>
      <c r="AI35" s="98">
        <f>IFERROR(AH35/AD35,"-")</f>
        <v>0</v>
      </c>
      <c r="AJ35" s="99"/>
      <c r="AK35" s="99"/>
      <c r="AL35" s="99"/>
      <c r="AM35" s="100">
        <v>10</v>
      </c>
      <c r="AN35" s="101">
        <f>IF(P35=0,"",IF(AM35=0,"",(AM35/P35)))</f>
        <v>0.20408163265306</v>
      </c>
      <c r="AO35" s="100">
        <v>1</v>
      </c>
      <c r="AP35" s="102">
        <f>IFERROR(AP35/AM35,"-")</f>
        <v>0</v>
      </c>
      <c r="AQ35" s="103">
        <v>5000</v>
      </c>
      <c r="AR35" s="104">
        <f>IFERROR(AQ35/AM35,"-")</f>
        <v>500</v>
      </c>
      <c r="AS35" s="105">
        <v>1</v>
      </c>
      <c r="AT35" s="105"/>
      <c r="AU35" s="105"/>
      <c r="AV35" s="106">
        <v>5</v>
      </c>
      <c r="AW35" s="107">
        <f>IF(P35=0,"",IF(AV35=0,"",(AV35/P35)))</f>
        <v>0.10204081632653</v>
      </c>
      <c r="AX35" s="106">
        <v>1</v>
      </c>
      <c r="AY35" s="108">
        <f>IFERROR(AX35/AV35,"-")</f>
        <v>0.2</v>
      </c>
      <c r="AZ35" s="109">
        <v>27000</v>
      </c>
      <c r="BA35" s="110">
        <f>IFERROR(AZ35/AV35,"-")</f>
        <v>5400</v>
      </c>
      <c r="BB35" s="111"/>
      <c r="BC35" s="111"/>
      <c r="BD35" s="111">
        <v>1</v>
      </c>
      <c r="BE35" s="112">
        <v>15</v>
      </c>
      <c r="BF35" s="113">
        <f>IF(P35=0,"",IF(BE35=0,"",(BE35/P35)))</f>
        <v>0.30612244897959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10</v>
      </c>
      <c r="BO35" s="120">
        <f>IF(P35=0,"",IF(BN35=0,"",(BN35/P35)))</f>
        <v>0.20408163265306</v>
      </c>
      <c r="BP35" s="121">
        <v>1</v>
      </c>
      <c r="BQ35" s="122">
        <f>IFERROR(BP35/BN35,"-")</f>
        <v>0.1</v>
      </c>
      <c r="BR35" s="123">
        <v>2000</v>
      </c>
      <c r="BS35" s="124">
        <f>IFERROR(BR35/BN35,"-")</f>
        <v>200</v>
      </c>
      <c r="BT35" s="125">
        <v>1</v>
      </c>
      <c r="BU35" s="125"/>
      <c r="BV35" s="125"/>
      <c r="BW35" s="126">
        <v>6</v>
      </c>
      <c r="BX35" s="127">
        <f>IF(P35=0,"",IF(BW35=0,"",(BW35/P35)))</f>
        <v>0.12244897959184</v>
      </c>
      <c r="BY35" s="128">
        <v>1</v>
      </c>
      <c r="BZ35" s="129">
        <f>IFERROR(BY35/BW35,"-")</f>
        <v>0.16666666666667</v>
      </c>
      <c r="CA35" s="130">
        <v>74000</v>
      </c>
      <c r="CB35" s="131">
        <f>IFERROR(CA35/BW35,"-")</f>
        <v>12333.333333333</v>
      </c>
      <c r="CC35" s="132"/>
      <c r="CD35" s="132"/>
      <c r="CE35" s="132">
        <v>1</v>
      </c>
      <c r="CF35" s="133">
        <v>1</v>
      </c>
      <c r="CG35" s="134">
        <f>IF(P35=0,"",IF(CF35=0,"",(CF35/P35)))</f>
        <v>0.020408163265306</v>
      </c>
      <c r="CH35" s="135"/>
      <c r="CI35" s="136">
        <f>IFERROR(CH35/CF35,"-")</f>
        <v>0</v>
      </c>
      <c r="CJ35" s="137"/>
      <c r="CK35" s="138">
        <f>IFERROR(CJ35/CF35,"-")</f>
        <v>0</v>
      </c>
      <c r="CL35" s="139"/>
      <c r="CM35" s="139"/>
      <c r="CN35" s="139"/>
      <c r="CO35" s="140">
        <v>4</v>
      </c>
      <c r="CP35" s="141">
        <v>108000</v>
      </c>
      <c r="CQ35" s="141">
        <v>74000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0.076923076923077</v>
      </c>
      <c r="B36" s="203" t="s">
        <v>210</v>
      </c>
      <c r="C36" s="203" t="s">
        <v>184</v>
      </c>
      <c r="D36" s="203" t="s">
        <v>145</v>
      </c>
      <c r="E36" s="203" t="s">
        <v>211</v>
      </c>
      <c r="F36" s="203" t="s">
        <v>139</v>
      </c>
      <c r="G36" s="203" t="s">
        <v>212</v>
      </c>
      <c r="H36" s="90" t="s">
        <v>213</v>
      </c>
      <c r="I36" s="90" t="s">
        <v>124</v>
      </c>
      <c r="J36" s="188">
        <v>65000</v>
      </c>
      <c r="K36" s="81">
        <v>0</v>
      </c>
      <c r="L36" s="81">
        <v>0</v>
      </c>
      <c r="M36" s="81">
        <v>4</v>
      </c>
      <c r="N36" s="91">
        <v>1</v>
      </c>
      <c r="O36" s="92">
        <v>0</v>
      </c>
      <c r="P36" s="93">
        <f>N36+O36</f>
        <v>1</v>
      </c>
      <c r="Q36" s="82">
        <f>IFERROR(P36/M36,"-")</f>
        <v>0.25</v>
      </c>
      <c r="R36" s="81">
        <v>0</v>
      </c>
      <c r="S36" s="81">
        <v>1</v>
      </c>
      <c r="T36" s="82">
        <f>IFERROR(S36/(O36+P36),"-")</f>
        <v>1</v>
      </c>
      <c r="U36" s="182">
        <f>IFERROR(J36/SUM(P36:P37),"-")</f>
        <v>2500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SUM(X36:X37)-SUM(J36:J37)</f>
        <v>-60000</v>
      </c>
      <c r="AB36" s="85">
        <f>SUM(X36:X37)/SUM(J36:J37)</f>
        <v>0.076923076923077</v>
      </c>
      <c r="AC36" s="79"/>
      <c r="AD36" s="94">
        <v>1</v>
      </c>
      <c r="AE36" s="95">
        <f>IF(P36=0,"",IF(AD36=0,"",(AD36/P36)))</f>
        <v>1</v>
      </c>
      <c r="AF36" s="94"/>
      <c r="AG36" s="96">
        <f>IFERROR(AF36/AD36,"-")</f>
        <v>0</v>
      </c>
      <c r="AH36" s="97"/>
      <c r="AI36" s="98">
        <f>IFERROR(AH36/AD36,"-")</f>
        <v>0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214</v>
      </c>
      <c r="C37" s="203"/>
      <c r="D37" s="203"/>
      <c r="E37" s="203"/>
      <c r="F37" s="203" t="s">
        <v>64</v>
      </c>
      <c r="G37" s="203"/>
      <c r="H37" s="90"/>
      <c r="I37" s="90"/>
      <c r="J37" s="188"/>
      <c r="K37" s="81">
        <v>0</v>
      </c>
      <c r="L37" s="81">
        <v>0</v>
      </c>
      <c r="M37" s="81">
        <v>45</v>
      </c>
      <c r="N37" s="91">
        <v>24</v>
      </c>
      <c r="O37" s="92">
        <v>1</v>
      </c>
      <c r="P37" s="93">
        <f>N37+O37</f>
        <v>25</v>
      </c>
      <c r="Q37" s="82">
        <f>IFERROR(P37/M37,"-")</f>
        <v>0.55555555555556</v>
      </c>
      <c r="R37" s="81">
        <v>2</v>
      </c>
      <c r="S37" s="81">
        <v>3</v>
      </c>
      <c r="T37" s="82">
        <f>IFERROR(S37/(O37+P37),"-")</f>
        <v>0.11538461538462</v>
      </c>
      <c r="U37" s="182"/>
      <c r="V37" s="84">
        <v>1</v>
      </c>
      <c r="W37" s="82">
        <f>IF(P37=0,"-",V37/P37)</f>
        <v>0.04</v>
      </c>
      <c r="X37" s="186">
        <v>5000</v>
      </c>
      <c r="Y37" s="187">
        <f>IFERROR(X37/P37,"-")</f>
        <v>200</v>
      </c>
      <c r="Z37" s="187">
        <f>IFERROR(X37/V37,"-")</f>
        <v>5000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>
        <v>3</v>
      </c>
      <c r="AN37" s="101">
        <f>IF(P37=0,"",IF(AM37=0,"",(AM37/P37)))</f>
        <v>0.12</v>
      </c>
      <c r="AO37" s="100"/>
      <c r="AP37" s="102">
        <f>IFERROR(AP37/AM37,"-")</f>
        <v>0</v>
      </c>
      <c r="AQ37" s="103"/>
      <c r="AR37" s="104">
        <f>IFERROR(AQ37/AM37,"-")</f>
        <v>0</v>
      </c>
      <c r="AS37" s="105"/>
      <c r="AT37" s="105"/>
      <c r="AU37" s="105"/>
      <c r="AV37" s="106">
        <v>5</v>
      </c>
      <c r="AW37" s="107">
        <f>IF(P37=0,"",IF(AV37=0,"",(AV37/P37)))</f>
        <v>0.2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6</v>
      </c>
      <c r="BF37" s="113">
        <f>IF(P37=0,"",IF(BE37=0,"",(BE37/P37)))</f>
        <v>0.24</v>
      </c>
      <c r="BG37" s="112">
        <v>1</v>
      </c>
      <c r="BH37" s="114">
        <f>IFERROR(BG37/BE37,"-")</f>
        <v>0.16666666666667</v>
      </c>
      <c r="BI37" s="115">
        <v>5000</v>
      </c>
      <c r="BJ37" s="116">
        <f>IFERROR(BI37/BE37,"-")</f>
        <v>833.33333333333</v>
      </c>
      <c r="BK37" s="117">
        <v>1</v>
      </c>
      <c r="BL37" s="117"/>
      <c r="BM37" s="117"/>
      <c r="BN37" s="119">
        <v>3</v>
      </c>
      <c r="BO37" s="120">
        <f>IF(P37=0,"",IF(BN37=0,"",(BN37/P37)))</f>
        <v>0.12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8</v>
      </c>
      <c r="BX37" s="127">
        <f>IF(P37=0,"",IF(BW37=0,"",(BW37/P37)))</f>
        <v>0.32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5000</v>
      </c>
      <c r="CQ37" s="141">
        <v>5000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30"/>
      <c r="B38" s="87"/>
      <c r="C38" s="88"/>
      <c r="D38" s="88"/>
      <c r="E38" s="88"/>
      <c r="F38" s="89"/>
      <c r="G38" s="90"/>
      <c r="H38" s="90"/>
      <c r="I38" s="90"/>
      <c r="J38" s="192"/>
      <c r="K38" s="34"/>
      <c r="L38" s="34"/>
      <c r="M38" s="31"/>
      <c r="N38" s="23"/>
      <c r="O38" s="23"/>
      <c r="P38" s="23"/>
      <c r="Q38" s="33"/>
      <c r="R38" s="32"/>
      <c r="S38" s="23"/>
      <c r="T38" s="32"/>
      <c r="U38" s="183"/>
      <c r="V38" s="25"/>
      <c r="W38" s="25"/>
      <c r="X38" s="189"/>
      <c r="Y38" s="189"/>
      <c r="Z38" s="189"/>
      <c r="AA38" s="189"/>
      <c r="AB38" s="33"/>
      <c r="AC38" s="59"/>
      <c r="AD38" s="63"/>
      <c r="AE38" s="64"/>
      <c r="AF38" s="63"/>
      <c r="AG38" s="67"/>
      <c r="AH38" s="68"/>
      <c r="AI38" s="69"/>
      <c r="AJ38" s="70"/>
      <c r="AK38" s="70"/>
      <c r="AL38" s="70"/>
      <c r="AM38" s="63"/>
      <c r="AN38" s="64"/>
      <c r="AO38" s="63"/>
      <c r="AP38" s="67"/>
      <c r="AQ38" s="68"/>
      <c r="AR38" s="69"/>
      <c r="AS38" s="70"/>
      <c r="AT38" s="70"/>
      <c r="AU38" s="70"/>
      <c r="AV38" s="63"/>
      <c r="AW38" s="64"/>
      <c r="AX38" s="63"/>
      <c r="AY38" s="67"/>
      <c r="AZ38" s="68"/>
      <c r="BA38" s="69"/>
      <c r="BB38" s="70"/>
      <c r="BC38" s="70"/>
      <c r="BD38" s="70"/>
      <c r="BE38" s="63"/>
      <c r="BF38" s="64"/>
      <c r="BG38" s="63"/>
      <c r="BH38" s="67"/>
      <c r="BI38" s="68"/>
      <c r="BJ38" s="69"/>
      <c r="BK38" s="70"/>
      <c r="BL38" s="70"/>
      <c r="BM38" s="70"/>
      <c r="BN38" s="65"/>
      <c r="BO38" s="66"/>
      <c r="BP38" s="63"/>
      <c r="BQ38" s="67"/>
      <c r="BR38" s="68"/>
      <c r="BS38" s="69"/>
      <c r="BT38" s="70"/>
      <c r="BU38" s="70"/>
      <c r="BV38" s="70"/>
      <c r="BW38" s="65"/>
      <c r="BX38" s="66"/>
      <c r="BY38" s="63"/>
      <c r="BZ38" s="67"/>
      <c r="CA38" s="68"/>
      <c r="CB38" s="69"/>
      <c r="CC38" s="70"/>
      <c r="CD38" s="70"/>
      <c r="CE38" s="70"/>
      <c r="CF38" s="65"/>
      <c r="CG38" s="66"/>
      <c r="CH38" s="63"/>
      <c r="CI38" s="67"/>
      <c r="CJ38" s="68"/>
      <c r="CK38" s="69"/>
      <c r="CL38" s="70"/>
      <c r="CM38" s="70"/>
      <c r="CN38" s="70"/>
      <c r="CO38" s="71"/>
      <c r="CP38" s="68"/>
      <c r="CQ38" s="68"/>
      <c r="CR38" s="68"/>
      <c r="CS38" s="72"/>
    </row>
    <row r="39" spans="1:98">
      <c r="A39" s="30"/>
      <c r="B39" s="37"/>
      <c r="C39" s="21"/>
      <c r="D39" s="21"/>
      <c r="E39" s="21"/>
      <c r="F39" s="22"/>
      <c r="G39" s="36"/>
      <c r="H39" s="36"/>
      <c r="I39" s="75"/>
      <c r="J39" s="193"/>
      <c r="K39" s="34"/>
      <c r="L39" s="34"/>
      <c r="M39" s="31"/>
      <c r="N39" s="23"/>
      <c r="O39" s="23"/>
      <c r="P39" s="23"/>
      <c r="Q39" s="33"/>
      <c r="R39" s="32"/>
      <c r="S39" s="23"/>
      <c r="T39" s="32"/>
      <c r="U39" s="183"/>
      <c r="V39" s="25"/>
      <c r="W39" s="25"/>
      <c r="X39" s="189"/>
      <c r="Y39" s="189"/>
      <c r="Z39" s="189"/>
      <c r="AA39" s="189"/>
      <c r="AB39" s="33"/>
      <c r="AC39" s="61"/>
      <c r="AD39" s="63"/>
      <c r="AE39" s="64"/>
      <c r="AF39" s="63"/>
      <c r="AG39" s="67"/>
      <c r="AH39" s="68"/>
      <c r="AI39" s="69"/>
      <c r="AJ39" s="70"/>
      <c r="AK39" s="70"/>
      <c r="AL39" s="70"/>
      <c r="AM39" s="63"/>
      <c r="AN39" s="64"/>
      <c r="AO39" s="63"/>
      <c r="AP39" s="67"/>
      <c r="AQ39" s="68"/>
      <c r="AR39" s="69"/>
      <c r="AS39" s="70"/>
      <c r="AT39" s="70"/>
      <c r="AU39" s="70"/>
      <c r="AV39" s="63"/>
      <c r="AW39" s="64"/>
      <c r="AX39" s="63"/>
      <c r="AY39" s="67"/>
      <c r="AZ39" s="68"/>
      <c r="BA39" s="69"/>
      <c r="BB39" s="70"/>
      <c r="BC39" s="70"/>
      <c r="BD39" s="70"/>
      <c r="BE39" s="63"/>
      <c r="BF39" s="64"/>
      <c r="BG39" s="63"/>
      <c r="BH39" s="67"/>
      <c r="BI39" s="68"/>
      <c r="BJ39" s="69"/>
      <c r="BK39" s="70"/>
      <c r="BL39" s="70"/>
      <c r="BM39" s="70"/>
      <c r="BN39" s="65"/>
      <c r="BO39" s="66"/>
      <c r="BP39" s="63"/>
      <c r="BQ39" s="67"/>
      <c r="BR39" s="68"/>
      <c r="BS39" s="69"/>
      <c r="BT39" s="70"/>
      <c r="BU39" s="70"/>
      <c r="BV39" s="70"/>
      <c r="BW39" s="65"/>
      <c r="BX39" s="66"/>
      <c r="BY39" s="63"/>
      <c r="BZ39" s="67"/>
      <c r="CA39" s="68"/>
      <c r="CB39" s="69"/>
      <c r="CC39" s="70"/>
      <c r="CD39" s="70"/>
      <c r="CE39" s="70"/>
      <c r="CF39" s="65"/>
      <c r="CG39" s="66"/>
      <c r="CH39" s="63"/>
      <c r="CI39" s="67"/>
      <c r="CJ39" s="68"/>
      <c r="CK39" s="69"/>
      <c r="CL39" s="70"/>
      <c r="CM39" s="70"/>
      <c r="CN39" s="70"/>
      <c r="CO39" s="71"/>
      <c r="CP39" s="68"/>
      <c r="CQ39" s="68"/>
      <c r="CR39" s="68"/>
      <c r="CS39" s="72"/>
    </row>
    <row r="40" spans="1:98">
      <c r="A40" s="19">
        <f>AB40</f>
        <v>2.0704402515723</v>
      </c>
      <c r="B40" s="39"/>
      <c r="C40" s="39"/>
      <c r="D40" s="39"/>
      <c r="E40" s="39"/>
      <c r="F40" s="39"/>
      <c r="G40" s="40" t="s">
        <v>215</v>
      </c>
      <c r="H40" s="40"/>
      <c r="I40" s="40"/>
      <c r="J40" s="190">
        <f>SUM(J6:J39)</f>
        <v>1590000</v>
      </c>
      <c r="K40" s="41">
        <f>SUM(K6:K39)</f>
        <v>0</v>
      </c>
      <c r="L40" s="41">
        <f>SUM(L6:L39)</f>
        <v>0</v>
      </c>
      <c r="M40" s="41">
        <f>SUM(M6:M39)</f>
        <v>3306</v>
      </c>
      <c r="N40" s="41">
        <f>SUM(N6:N39)</f>
        <v>970</v>
      </c>
      <c r="O40" s="41">
        <f>SUM(O6:O39)</f>
        <v>5</v>
      </c>
      <c r="P40" s="41">
        <f>SUM(P6:P39)</f>
        <v>975</v>
      </c>
      <c r="Q40" s="42">
        <f>IFERROR(P40/M40,"-")</f>
        <v>0.29491833030853</v>
      </c>
      <c r="R40" s="78">
        <f>SUM(R6:R39)</f>
        <v>32</v>
      </c>
      <c r="S40" s="78">
        <f>SUM(S6:S39)</f>
        <v>233</v>
      </c>
      <c r="T40" s="42">
        <f>IFERROR(R40/P40,"-")</f>
        <v>0.032820512820513</v>
      </c>
      <c r="U40" s="184">
        <f>IFERROR(J40/P40,"-")</f>
        <v>1630.7692307692</v>
      </c>
      <c r="V40" s="44">
        <f>SUM(V6:V39)</f>
        <v>46</v>
      </c>
      <c r="W40" s="42">
        <f>IFERROR(V40/P40,"-")</f>
        <v>0.047179487179487</v>
      </c>
      <c r="X40" s="190">
        <f>SUM(X6:X39)</f>
        <v>3292000</v>
      </c>
      <c r="Y40" s="190">
        <f>IFERROR(X40/P40,"-")</f>
        <v>3376.4102564103</v>
      </c>
      <c r="Z40" s="190">
        <f>IFERROR(X40/V40,"-")</f>
        <v>71565.217391304</v>
      </c>
      <c r="AA40" s="190">
        <f>X40-J40</f>
        <v>1702000</v>
      </c>
      <c r="AB40" s="47">
        <f>X40/J40</f>
        <v>2.0704402515723</v>
      </c>
      <c r="AC40" s="60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