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<sst xmlns="http://schemas.openxmlformats.org/spreadsheetml/2006/main" uniqueCount="90">
  <si>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</si>
  <si>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</si>
  <si>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</si>
  <si>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</si>
  <si>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</si>
  <si>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</si>
  <si>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</si>
  <si>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</si>
  <si>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</si>
  <si>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</si>
  <si>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</si>
  <si>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</si>
  <si>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</si>
  <si>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</si>
  <si>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</si>
  <si>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</si>
  <si>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</si>
  <si>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</si>
  <si>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</si>
  <si>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</si>
  <si>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</si>
  <si>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</si>
  <si>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</si>
  <si>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DVD</t>
  </si>
  <si>
    <t>02月</t>
  </si>
  <si>
    <t>どきどき</t>
  </si>
  <si>
    <t>最終更新日</t>
  </si>
  <si>
    <t>02月28日</t>
  </si>
  <si>
    <t>年齢分布（才）</t>
  </si>
  <si>
    <t>入金者
合計</t>
  </si>
  <si>
    <t>課金額計</t>
  </si>
  <si>
    <t>高額check</t>
  </si>
  <si>
    <t>●DVD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</si>
  <si>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</si>
  <si>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</si>
  <si>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</si>
  <si>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</si>
  <si>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</si>
  <si>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</si>
  <si>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</si>
  <si>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</si>
  <si>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</si>
  <si>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</si>
  <si>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</si>
  <si>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</si>
  <si>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</si>
  <si>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</si>
  <si>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</si>
  <si>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</si>
  <si>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</si>
  <si>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</si>
  <si>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</si>
  <si>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</si>
  <si>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</si>
  <si>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</si>
  <si>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</si>
  <si>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</si>
  <si>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</si>
  <si>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</si>
  <si>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</si>
  <si>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pk171</t>
  </si>
  <si>
    <t>ぶんか社</t>
  </si>
  <si>
    <t>DVD漫画たかし</t>
  </si>
  <si>
    <t>lp02</t>
  </si>
  <si>
    <t>EXCITING MAX!SPECIAL</t>
  </si>
  <si>
    <t>DVD袋裏1C+コンテンツ枠</t>
  </si>
  <si>
    <t>2月12日(火)</t>
  </si>
  <si>
    <t>pk172</t>
  </si>
  <si>
    <t>空電</t>
  </si>
  <si>
    <t>1月01日(木)</t>
  </si>
  <si>
    <t>pk173</t>
  </si>
  <si>
    <t>ダイアプレス</t>
  </si>
  <si>
    <t>B5、日版PB、700円</t>
  </si>
  <si>
    <t>絶対!!制服主義</t>
  </si>
  <si>
    <t>DVD袋表4C</t>
  </si>
  <si>
    <t>2月15日(金)</t>
  </si>
  <si>
    <t>pk174</t>
  </si>
  <si>
    <t>pk175</t>
  </si>
  <si>
    <t>B5、700円</t>
  </si>
  <si>
    <t>昭和婦人 濡れポルノ</t>
  </si>
  <si>
    <t>2月22日(金)</t>
  </si>
  <si>
    <t>pk176</t>
  </si>
  <si>
    <t>pk177</t>
  </si>
  <si>
    <t>三和出版</t>
  </si>
  <si>
    <t>A4変形、CVS、1750円、7万部</t>
  </si>
  <si>
    <t>S級素人 人妻ランジェリー</t>
  </si>
  <si>
    <t>DVD貼付け面4C1/3P</t>
  </si>
  <si>
    <t>2月25日(月)</t>
  </si>
  <si>
    <t>pk178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</si>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</sst>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8</v>
      </c>
      <c r="D6" s="180">
        <v>465000</v>
      </c>
      <c r="E6" s="79">
        <v>226</v>
      </c>
      <c r="F6" s="79">
        <v>178</v>
      </c>
      <c r="G6" s="79">
        <v>165</v>
      </c>
      <c r="H6" s="89">
        <v>82</v>
      </c>
      <c r="I6" s="90">
        <v>0</v>
      </c>
      <c r="J6" s="143">
        <f>H6+I6</f>
        <v>82</v>
      </c>
      <c r="K6" s="80">
        <f>IFERROR(J6/G6,"-")</f>
        <v>0.4969696969697</v>
      </c>
      <c r="L6" s="79">
        <v>55</v>
      </c>
      <c r="M6" s="79">
        <v>3</v>
      </c>
      <c r="N6" s="80">
        <f>IFERROR(L6/J6,"-")</f>
        <v>0.67073170731707</v>
      </c>
      <c r="O6" s="81">
        <f>IFERROR(D6/J6,"-")</f>
        <v>5670.7317073171</v>
      </c>
      <c r="P6" s="82">
        <v>2</v>
      </c>
      <c r="Q6" s="80">
        <f>IFERROR(P6/J6,"-")</f>
        <v>0.024390243902439</v>
      </c>
      <c r="R6" s="185">
        <v>111000</v>
      </c>
      <c r="S6" s="186">
        <f>IFERROR(R6/J6,"-")</f>
        <v>1353.6585365854</v>
      </c>
      <c r="T6" s="186">
        <f>IFERROR(R6/P6,"-")</f>
        <v>55500</v>
      </c>
      <c r="U6" s="180">
        <f>IFERROR(R6-D6,"-")</f>
        <v>-354000</v>
      </c>
      <c r="V6" s="83">
        <f>R6/D6</f>
        <v>0.23870967741935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465000</v>
      </c>
      <c r="E9" s="41">
        <f>SUM(E6:E7)</f>
        <v>226</v>
      </c>
      <c r="F9" s="41">
        <f>SUM(F6:F7)</f>
        <v>178</v>
      </c>
      <c r="G9" s="41">
        <f>SUM(G6:G7)</f>
        <v>165</v>
      </c>
      <c r="H9" s="41">
        <f>SUM(H6:H7)</f>
        <v>82</v>
      </c>
      <c r="I9" s="41">
        <f>SUM(I6:I7)</f>
        <v>0</v>
      </c>
      <c r="J9" s="41">
        <f>SUM(J6:J7)</f>
        <v>82</v>
      </c>
      <c r="K9" s="42">
        <f>IFERROR(J9/G9,"-")</f>
        <v>0.4969696969697</v>
      </c>
      <c r="L9" s="76">
        <f>SUM(L6:L7)</f>
        <v>55</v>
      </c>
      <c r="M9" s="76">
        <f>SUM(M6:M7)</f>
        <v>3</v>
      </c>
      <c r="N9" s="42">
        <f>IFERROR(L9/J9,"-")</f>
        <v>0.67073170731707</v>
      </c>
      <c r="O9" s="43">
        <f>IFERROR(D9/J9,"-")</f>
        <v>5670.7317073171</v>
      </c>
      <c r="P9" s="44">
        <f>SUM(P6:P7)</f>
        <v>2</v>
      </c>
      <c r="Q9" s="42">
        <f>IFERROR(P9/J9,"-")</f>
        <v>0.024390243902439</v>
      </c>
      <c r="R9" s="183">
        <f>SUM(R6:R7)</f>
        <v>111000</v>
      </c>
      <c r="S9" s="183">
        <f>IFERROR(R9/J9,"-")</f>
        <v>1353.6585365854</v>
      </c>
      <c r="T9" s="183">
        <f>IFERROR(P9/P9,"-")</f>
        <v>1</v>
      </c>
      <c r="U9" s="183">
        <f>SUM(U6:U7)</f>
        <v>-354000</v>
      </c>
      <c r="V9" s="45">
        <f>IFERROR(R9/D9,"-")</f>
        <v>0.23870967741935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0.6</v>
      </c>
      <c r="B6" s="189" t="s">
        <v>60</v>
      </c>
      <c r="C6" s="189" t="s">
        <v>61</v>
      </c>
      <c r="D6" s="189" t="s">
        <v>62</v>
      </c>
      <c r="E6" s="189"/>
      <c r="F6" s="189" t="s">
        <v>63</v>
      </c>
      <c r="G6" s="88" t="s">
        <v>64</v>
      </c>
      <c r="H6" s="88" t="s">
        <v>65</v>
      </c>
      <c r="I6" s="88" t="s">
        <v>66</v>
      </c>
      <c r="J6" s="180">
        <v>185000</v>
      </c>
      <c r="K6" s="79">
        <v>15</v>
      </c>
      <c r="L6" s="79">
        <v>0</v>
      </c>
      <c r="M6" s="79">
        <v>88</v>
      </c>
      <c r="N6" s="89">
        <v>8</v>
      </c>
      <c r="O6" s="90">
        <v>0</v>
      </c>
      <c r="P6" s="91">
        <f>N6+O6</f>
        <v>8</v>
      </c>
      <c r="Q6" s="80">
        <f>IFERROR(P6/M6,"-")</f>
        <v>0.090909090909091</v>
      </c>
      <c r="R6" s="79">
        <v>7</v>
      </c>
      <c r="S6" s="79">
        <v>0</v>
      </c>
      <c r="T6" s="80">
        <f>IFERROR(R6/(P6),"-")</f>
        <v>0.875</v>
      </c>
      <c r="U6" s="186">
        <f>IFERROR(J6/SUM(N6:O7),"-")</f>
        <v>3363.6363636364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-74000</v>
      </c>
      <c r="AB6" s="83">
        <f>SUM(X6:X7)/SUM(J6:J7)</f>
        <v>0.6</v>
      </c>
      <c r="AC6" s="77"/>
      <c r="AD6" s="92">
        <v>1</v>
      </c>
      <c r="AE6" s="93">
        <f>IF(P6=0,"",IF(AD6=0,"",(AD6/P6)))</f>
        <v>0.125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3</v>
      </c>
      <c r="AN6" s="99">
        <f>IF(P6=0,"",IF(AM6=0,"",(AM6/P6)))</f>
        <v>0.375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0.125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</v>
      </c>
      <c r="BF6" s="111">
        <f>IF(P6=0,"",IF(BE6=0,"",(BE6/P6)))</f>
        <v>0.125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0.25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/>
      <c r="E7" s="189"/>
      <c r="F7" s="189" t="s">
        <v>68</v>
      </c>
      <c r="G7" s="88"/>
      <c r="H7" s="88"/>
      <c r="I7" s="88" t="s">
        <v>69</v>
      </c>
      <c r="J7" s="180"/>
      <c r="K7" s="79">
        <v>125</v>
      </c>
      <c r="L7" s="79">
        <v>110</v>
      </c>
      <c r="M7" s="79">
        <v>20</v>
      </c>
      <c r="N7" s="89">
        <v>47</v>
      </c>
      <c r="O7" s="90">
        <v>0</v>
      </c>
      <c r="P7" s="91">
        <f>N7+O7</f>
        <v>47</v>
      </c>
      <c r="Q7" s="80">
        <f>IFERROR(P7/M7,"-")</f>
        <v>2.35</v>
      </c>
      <c r="R7" s="79">
        <v>27</v>
      </c>
      <c r="S7" s="79">
        <v>2</v>
      </c>
      <c r="T7" s="80">
        <f>IFERROR(R7/(P7),"-")</f>
        <v>0.57446808510638</v>
      </c>
      <c r="U7" s="186"/>
      <c r="V7" s="82">
        <v>2</v>
      </c>
      <c r="W7" s="80">
        <f>IF(P7=0,"-",V7/P7)</f>
        <v>0.042553191489362</v>
      </c>
      <c r="X7" s="185">
        <v>111000</v>
      </c>
      <c r="Y7" s="186">
        <f>IFERROR(X7/P7,"-")</f>
        <v>2361.7021276596</v>
      </c>
      <c r="Z7" s="186">
        <f>IFERROR(X7/V7,"-")</f>
        <v>55500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4</v>
      </c>
      <c r="AN7" s="99">
        <f>IF(P7=0,"",IF(AM7=0,"",(AM7/P7)))</f>
        <v>0.085106382978723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7</v>
      </c>
      <c r="AW7" s="105">
        <f>IF(P7=0,"",IF(AV7=0,"",(AV7/P7)))</f>
        <v>0.14893617021277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12</v>
      </c>
      <c r="BF7" s="111">
        <f>IF(P7=0,"",IF(BE7=0,"",(BE7/P7)))</f>
        <v>0.25531914893617</v>
      </c>
      <c r="BG7" s="110">
        <v>1</v>
      </c>
      <c r="BH7" s="112">
        <f>IFERROR(BG7/BE7,"-")</f>
        <v>0.083333333333333</v>
      </c>
      <c r="BI7" s="113">
        <v>16000</v>
      </c>
      <c r="BJ7" s="114">
        <f>IFERROR(BI7/BE7,"-")</f>
        <v>1333.3333333333</v>
      </c>
      <c r="BK7" s="115"/>
      <c r="BL7" s="115">
        <v>1</v>
      </c>
      <c r="BM7" s="115"/>
      <c r="BN7" s="117">
        <v>18</v>
      </c>
      <c r="BO7" s="118">
        <f>IF(P7=0,"",IF(BN7=0,"",(BN7/P7)))</f>
        <v>0.38297872340426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5</v>
      </c>
      <c r="BX7" s="125">
        <f>IF(P7=0,"",IF(BW7=0,"",(BW7/P7)))</f>
        <v>0.1063829787234</v>
      </c>
      <c r="BY7" s="126">
        <v>1</v>
      </c>
      <c r="BZ7" s="127">
        <f>IFERROR(BY7/BW7,"-")</f>
        <v>0.2</v>
      </c>
      <c r="CA7" s="128">
        <v>95000</v>
      </c>
      <c r="CB7" s="129">
        <f>IFERROR(CA7/BW7,"-")</f>
        <v>19000</v>
      </c>
      <c r="CC7" s="130"/>
      <c r="CD7" s="130"/>
      <c r="CE7" s="130">
        <v>1</v>
      </c>
      <c r="CF7" s="131">
        <v>1</v>
      </c>
      <c r="CG7" s="132">
        <f>IF(P7=0,"",IF(CF7=0,"",(CF7/P7)))</f>
        <v>0.021276595744681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2</v>
      </c>
      <c r="CP7" s="139">
        <v>111000</v>
      </c>
      <c r="CQ7" s="139">
        <v>95000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</v>
      </c>
      <c r="B8" s="189" t="s">
        <v>70</v>
      </c>
      <c r="C8" s="189" t="s">
        <v>71</v>
      </c>
      <c r="D8" s="189" t="s">
        <v>62</v>
      </c>
      <c r="E8" s="189" t="s">
        <v>72</v>
      </c>
      <c r="F8" s="189" t="s">
        <v>63</v>
      </c>
      <c r="G8" s="88" t="s">
        <v>73</v>
      </c>
      <c r="H8" s="88" t="s">
        <v>74</v>
      </c>
      <c r="I8" s="88" t="s">
        <v>75</v>
      </c>
      <c r="J8" s="180">
        <v>80000</v>
      </c>
      <c r="K8" s="79">
        <v>6</v>
      </c>
      <c r="L8" s="79">
        <v>0</v>
      </c>
      <c r="M8" s="79">
        <v>29</v>
      </c>
      <c r="N8" s="89">
        <v>2</v>
      </c>
      <c r="O8" s="90">
        <v>0</v>
      </c>
      <c r="P8" s="91">
        <f>N8+O8</f>
        <v>2</v>
      </c>
      <c r="Q8" s="80">
        <f>IFERROR(P8/M8,"-")</f>
        <v>0.068965517241379</v>
      </c>
      <c r="R8" s="79">
        <v>0</v>
      </c>
      <c r="S8" s="79">
        <v>0</v>
      </c>
      <c r="T8" s="80">
        <f>IFERROR(R8/(P8),"-")</f>
        <v>0</v>
      </c>
      <c r="U8" s="186">
        <f>IFERROR(J8/SUM(N8:O9),"-")</f>
        <v>5333.3333333333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-80000</v>
      </c>
      <c r="AB8" s="83">
        <f>SUM(X8:X9)/SUM(J8:J9)</f>
        <v>0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2</v>
      </c>
      <c r="AW8" s="105">
        <f>IF(P8=0,"",IF(AV8=0,"",(AV8/P8)))</f>
        <v>1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76</v>
      </c>
      <c r="C9" s="189"/>
      <c r="D9" s="189"/>
      <c r="E9" s="189"/>
      <c r="F9" s="189" t="s">
        <v>68</v>
      </c>
      <c r="G9" s="88"/>
      <c r="H9" s="88"/>
      <c r="I9" s="88" t="s">
        <v>69</v>
      </c>
      <c r="J9" s="180"/>
      <c r="K9" s="79">
        <v>36</v>
      </c>
      <c r="L9" s="79">
        <v>32</v>
      </c>
      <c r="M9" s="79">
        <v>3</v>
      </c>
      <c r="N9" s="89">
        <v>13</v>
      </c>
      <c r="O9" s="90">
        <v>0</v>
      </c>
      <c r="P9" s="91">
        <f>N9+O9</f>
        <v>13</v>
      </c>
      <c r="Q9" s="80">
        <f>IFERROR(P9/M9,"-")</f>
        <v>4.3333333333333</v>
      </c>
      <c r="R9" s="79">
        <v>10</v>
      </c>
      <c r="S9" s="79">
        <v>1</v>
      </c>
      <c r="T9" s="80">
        <f>IFERROR(R9/(P9),"-")</f>
        <v>0.76923076923077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3</v>
      </c>
      <c r="AN9" s="99">
        <f>IF(P9=0,"",IF(AM9=0,"",(AM9/P9)))</f>
        <v>0.23076923076923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0.076923076923077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4</v>
      </c>
      <c r="BF9" s="111">
        <f>IF(P9=0,"",IF(BE9=0,"",(BE9/P9)))</f>
        <v>0.30769230769231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0.076923076923077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3</v>
      </c>
      <c r="BX9" s="125">
        <f>IF(P9=0,"",IF(BW9=0,"",(BW9/P9)))</f>
        <v>0.23076923076923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0.076923076923077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</v>
      </c>
      <c r="B10" s="189" t="s">
        <v>77</v>
      </c>
      <c r="C10" s="189" t="s">
        <v>71</v>
      </c>
      <c r="D10" s="189" t="s">
        <v>62</v>
      </c>
      <c r="E10" s="189" t="s">
        <v>78</v>
      </c>
      <c r="F10" s="189" t="s">
        <v>63</v>
      </c>
      <c r="G10" s="88" t="s">
        <v>79</v>
      </c>
      <c r="H10" s="88" t="s">
        <v>74</v>
      </c>
      <c r="I10" s="88" t="s">
        <v>80</v>
      </c>
      <c r="J10" s="180">
        <v>80000</v>
      </c>
      <c r="K10" s="79">
        <v>2</v>
      </c>
      <c r="L10" s="79">
        <v>0</v>
      </c>
      <c r="M10" s="79">
        <v>9</v>
      </c>
      <c r="N10" s="89">
        <v>1</v>
      </c>
      <c r="O10" s="90">
        <v>0</v>
      </c>
      <c r="P10" s="91">
        <f>N10+O10</f>
        <v>1</v>
      </c>
      <c r="Q10" s="80">
        <f>IFERROR(P10/M10,"-")</f>
        <v>0.11111111111111</v>
      </c>
      <c r="R10" s="79">
        <v>1</v>
      </c>
      <c r="S10" s="79">
        <v>0</v>
      </c>
      <c r="T10" s="80">
        <f>IFERROR(R10/(P10),"-")</f>
        <v>1</v>
      </c>
      <c r="U10" s="186">
        <f>IFERROR(J10/SUM(N10:O11),"-")</f>
        <v>8888.8888888889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-80000</v>
      </c>
      <c r="AB10" s="83">
        <f>SUM(X10:X11)/SUM(J10:J11)</f>
        <v>0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>
        <v>1</v>
      </c>
      <c r="BX10" s="125">
        <f>IF(P10=0,"",IF(BW10=0,"",(BW10/P10)))</f>
        <v>1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81</v>
      </c>
      <c r="C11" s="189"/>
      <c r="D11" s="189"/>
      <c r="E11" s="189"/>
      <c r="F11" s="189" t="s">
        <v>68</v>
      </c>
      <c r="G11" s="88"/>
      <c r="H11" s="88"/>
      <c r="I11" s="88" t="s">
        <v>69</v>
      </c>
      <c r="J11" s="180"/>
      <c r="K11" s="79">
        <v>32</v>
      </c>
      <c r="L11" s="79">
        <v>28</v>
      </c>
      <c r="M11" s="79">
        <v>7</v>
      </c>
      <c r="N11" s="89">
        <v>8</v>
      </c>
      <c r="O11" s="90">
        <v>0</v>
      </c>
      <c r="P11" s="91">
        <f>N11+O11</f>
        <v>8</v>
      </c>
      <c r="Q11" s="80">
        <f>IFERROR(P11/M11,"-")</f>
        <v>1.1428571428571</v>
      </c>
      <c r="R11" s="79">
        <v>7</v>
      </c>
      <c r="S11" s="79">
        <v>0</v>
      </c>
      <c r="T11" s="80">
        <f>IFERROR(R11/(P11),"-")</f>
        <v>0.875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2</v>
      </c>
      <c r="AW11" s="105">
        <f>IF(P11=0,"",IF(AV11=0,"",(AV11/P11)))</f>
        <v>0.25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5</v>
      </c>
      <c r="BO11" s="118">
        <f>IF(P11=0,"",IF(BN11=0,"",(BN11/P11)))</f>
        <v>0.625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0.125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</v>
      </c>
      <c r="B12" s="189" t="s">
        <v>82</v>
      </c>
      <c r="C12" s="189" t="s">
        <v>83</v>
      </c>
      <c r="D12" s="189" t="s">
        <v>62</v>
      </c>
      <c r="E12" s="189" t="s">
        <v>84</v>
      </c>
      <c r="F12" s="189" t="s">
        <v>63</v>
      </c>
      <c r="G12" s="88" t="s">
        <v>85</v>
      </c>
      <c r="H12" s="88" t="s">
        <v>86</v>
      </c>
      <c r="I12" s="88" t="s">
        <v>87</v>
      </c>
      <c r="J12" s="180">
        <v>120000</v>
      </c>
      <c r="K12" s="79">
        <v>1</v>
      </c>
      <c r="L12" s="79">
        <v>0</v>
      </c>
      <c r="M12" s="79">
        <v>9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186">
        <f>IFERROR(J12/SUM(N12:O13),"-")</f>
        <v>40000</v>
      </c>
      <c r="V12" s="82">
        <v>0</v>
      </c>
      <c r="W12" s="80" t="str">
        <f>IF(P12=0,"-",V12/P12)</f>
        <v>-</v>
      </c>
      <c r="X12" s="185">
        <v>0</v>
      </c>
      <c r="Y12" s="186" t="str">
        <f>IFERROR(X12/P12,"-")</f>
        <v>-</v>
      </c>
      <c r="Z12" s="186" t="str">
        <f>IFERROR(X12/V12,"-")</f>
        <v>-</v>
      </c>
      <c r="AA12" s="180">
        <f>SUM(X12:X13)-SUM(J12:J13)</f>
        <v>-120000</v>
      </c>
      <c r="AB12" s="83">
        <f>SUM(X12:X13)/SUM(J12:J13)</f>
        <v>0</v>
      </c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88</v>
      </c>
      <c r="C13" s="189"/>
      <c r="D13" s="189"/>
      <c r="E13" s="189"/>
      <c r="F13" s="189" t="s">
        <v>68</v>
      </c>
      <c r="G13" s="88"/>
      <c r="H13" s="88"/>
      <c r="I13" s="88" t="s">
        <v>69</v>
      </c>
      <c r="J13" s="180"/>
      <c r="K13" s="79">
        <v>9</v>
      </c>
      <c r="L13" s="79">
        <v>8</v>
      </c>
      <c r="M13" s="79">
        <v>0</v>
      </c>
      <c r="N13" s="89">
        <v>3</v>
      </c>
      <c r="O13" s="90">
        <v>0</v>
      </c>
      <c r="P13" s="91">
        <f>N13+O13</f>
        <v>3</v>
      </c>
      <c r="Q13" s="80" t="str">
        <f>IFERROR(P13/M13,"-")</f>
        <v>-</v>
      </c>
      <c r="R13" s="79">
        <v>3</v>
      </c>
      <c r="S13" s="79">
        <v>0</v>
      </c>
      <c r="T13" s="80">
        <f>IFERROR(R13/(P13),"-")</f>
        <v>1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>
        <v>1</v>
      </c>
      <c r="AE13" s="93">
        <f>IF(P13=0,"",IF(AD13=0,"",(AD13/P13)))</f>
        <v>0.33333333333333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1</v>
      </c>
      <c r="AN13" s="99">
        <f>IF(P13=0,"",IF(AM13=0,"",(AM13/P13)))</f>
        <v>0.33333333333333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1</v>
      </c>
      <c r="BX13" s="125">
        <f>IF(P13=0,"",IF(BW13=0,"",(BW13/P13)))</f>
        <v>0.33333333333333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30"/>
      <c r="B14" s="85"/>
      <c r="C14" s="86"/>
      <c r="D14" s="86"/>
      <c r="E14" s="86"/>
      <c r="F14" s="87"/>
      <c r="G14" s="88"/>
      <c r="H14" s="88"/>
      <c r="I14" s="88"/>
      <c r="J14" s="181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187"/>
      <c r="V14" s="25"/>
      <c r="W14" s="25"/>
      <c r="X14" s="187"/>
      <c r="Y14" s="187"/>
      <c r="Z14" s="187"/>
      <c r="AA14" s="187"/>
      <c r="AB14" s="33"/>
      <c r="AC14" s="57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30"/>
      <c r="B15" s="37"/>
      <c r="C15" s="21"/>
      <c r="D15" s="21"/>
      <c r="E15" s="21"/>
      <c r="F15" s="22"/>
      <c r="G15" s="36"/>
      <c r="H15" s="36"/>
      <c r="I15" s="73"/>
      <c r="J15" s="182"/>
      <c r="K15" s="34"/>
      <c r="L15" s="34"/>
      <c r="M15" s="31"/>
      <c r="N15" s="23"/>
      <c r="O15" s="23"/>
      <c r="P15" s="23"/>
      <c r="Q15" s="32"/>
      <c r="R15" s="32"/>
      <c r="S15" s="23"/>
      <c r="T15" s="32"/>
      <c r="U15" s="187"/>
      <c r="V15" s="25"/>
      <c r="W15" s="25"/>
      <c r="X15" s="187"/>
      <c r="Y15" s="187"/>
      <c r="Z15" s="187"/>
      <c r="AA15" s="187"/>
      <c r="AB15" s="33"/>
      <c r="AC15" s="59"/>
      <c r="AD15" s="61"/>
      <c r="AE15" s="62"/>
      <c r="AF15" s="61"/>
      <c r="AG15" s="65"/>
      <c r="AH15" s="66"/>
      <c r="AI15" s="67"/>
      <c r="AJ15" s="68"/>
      <c r="AK15" s="68"/>
      <c r="AL15" s="68"/>
      <c r="AM15" s="61"/>
      <c r="AN15" s="62"/>
      <c r="AO15" s="61"/>
      <c r="AP15" s="65"/>
      <c r="AQ15" s="66"/>
      <c r="AR15" s="67"/>
      <c r="AS15" s="68"/>
      <c r="AT15" s="68"/>
      <c r="AU15" s="68"/>
      <c r="AV15" s="61"/>
      <c r="AW15" s="62"/>
      <c r="AX15" s="61"/>
      <c r="AY15" s="65"/>
      <c r="AZ15" s="66"/>
      <c r="BA15" s="67"/>
      <c r="BB15" s="68"/>
      <c r="BC15" s="68"/>
      <c r="BD15" s="68"/>
      <c r="BE15" s="61"/>
      <c r="BF15" s="62"/>
      <c r="BG15" s="61"/>
      <c r="BH15" s="65"/>
      <c r="BI15" s="66"/>
      <c r="BJ15" s="67"/>
      <c r="BK15" s="68"/>
      <c r="BL15" s="68"/>
      <c r="BM15" s="68"/>
      <c r="BN15" s="63"/>
      <c r="BO15" s="64"/>
      <c r="BP15" s="61"/>
      <c r="BQ15" s="65"/>
      <c r="BR15" s="66"/>
      <c r="BS15" s="67"/>
      <c r="BT15" s="68"/>
      <c r="BU15" s="68"/>
      <c r="BV15" s="68"/>
      <c r="BW15" s="63"/>
      <c r="BX15" s="64"/>
      <c r="BY15" s="61"/>
      <c r="BZ15" s="65"/>
      <c r="CA15" s="66"/>
      <c r="CB15" s="67"/>
      <c r="CC15" s="68"/>
      <c r="CD15" s="68"/>
      <c r="CE15" s="68"/>
      <c r="CF15" s="63"/>
      <c r="CG15" s="64"/>
      <c r="CH15" s="61"/>
      <c r="CI15" s="65"/>
      <c r="CJ15" s="66"/>
      <c r="CK15" s="67"/>
      <c r="CL15" s="68"/>
      <c r="CM15" s="68"/>
      <c r="CN15" s="68"/>
      <c r="CO15" s="69"/>
      <c r="CP15" s="66"/>
      <c r="CQ15" s="66"/>
      <c r="CR15" s="66"/>
      <c r="CS15" s="70"/>
    </row>
    <row r="16" spans="1:98">
      <c r="A16" s="19">
        <f>AB16</f>
        <v>0.23870967741935</v>
      </c>
      <c r="B16" s="39"/>
      <c r="C16" s="39"/>
      <c r="D16" s="39"/>
      <c r="E16" s="39"/>
      <c r="F16" s="39"/>
      <c r="G16" s="40" t="s">
        <v>89</v>
      </c>
      <c r="H16" s="40"/>
      <c r="I16" s="40"/>
      <c r="J16" s="183">
        <f>SUM(J6:J15)</f>
        <v>465000</v>
      </c>
      <c r="K16" s="41">
        <f>SUM(K6:K15)</f>
        <v>226</v>
      </c>
      <c r="L16" s="41">
        <f>SUM(L6:L15)</f>
        <v>178</v>
      </c>
      <c r="M16" s="41">
        <f>SUM(M6:M15)</f>
        <v>165</v>
      </c>
      <c r="N16" s="41">
        <f>SUM(N6:N15)</f>
        <v>82</v>
      </c>
      <c r="O16" s="41">
        <f>SUM(O6:O15)</f>
        <v>0</v>
      </c>
      <c r="P16" s="41">
        <f>SUM(P6:P15)</f>
        <v>82</v>
      </c>
      <c r="Q16" s="42">
        <f>IFERROR(P16/M16,"-")</f>
        <v>0.4969696969697</v>
      </c>
      <c r="R16" s="76">
        <f>SUM(R6:R15)</f>
        <v>55</v>
      </c>
      <c r="S16" s="76">
        <f>SUM(S6:S15)</f>
        <v>3</v>
      </c>
      <c r="T16" s="42">
        <f>IFERROR(R16/P16,"-")</f>
        <v>0.67073170731707</v>
      </c>
      <c r="U16" s="188">
        <f>IFERROR(J16/P16,"-")</f>
        <v>5670.7317073171</v>
      </c>
      <c r="V16" s="44">
        <f>SUM(V6:V15)</f>
        <v>2</v>
      </c>
      <c r="W16" s="42">
        <f>IFERROR(V16/P16,"-")</f>
        <v>0.024390243902439</v>
      </c>
      <c r="X16" s="183">
        <f>SUM(X6:X15)</f>
        <v>111000</v>
      </c>
      <c r="Y16" s="183">
        <f>IFERROR(X16/P16,"-")</f>
        <v>1353.6585365854</v>
      </c>
      <c r="Z16" s="183">
        <f>IFERROR(X16/V16,"-")</f>
        <v>55500</v>
      </c>
      <c r="AA16" s="183">
        <f>X16-J16</f>
        <v>-354000</v>
      </c>
      <c r="AB16" s="45">
        <f>X16/J16</f>
        <v>0.23870967741935</v>
      </c>
      <c r="AC16" s="58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