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DVD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<sst xmlns="http://schemas.openxmlformats.org/spreadsheetml/2006/main" uniqueCount="88">
  <si>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02月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</si>
  <si>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</si>
  <si>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</si>
  <si>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</si>
  <si>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</si>
  <si>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</si>
  <si>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</si>
  <si>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</si>
  <si>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●DVD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</si>
  <si>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</si>
  <si>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</si>
  <si>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</si>
  <si>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</si>
  <si>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</si>
  <si>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</si>
  <si>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</si>
  <si>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</si>
  <si>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</si>
  <si>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</si>
  <si>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</si>
  <si>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</si>
  <si>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</si>
  <si>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</si>
  <si>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</si>
  <si>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</si>
  <si>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</si>
  <si>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</si>
  <si>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</si>
  <si>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</si>
  <si>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</si>
  <si>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</si>
  <si>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</si>
  <si>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</si>
  <si>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</si>
  <si>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</si>
  <si>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</si>
  <si>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</si>
  <si>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</si>
  <si>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</si>
  <si>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</si>
  <si>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</si>
  <si>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</si>
  <si>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</si>
  <si>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</si>
  <si>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</si>
  <si>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</si>
  <si>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</si>
  <si>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</si>
  <si>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</si>
  <si>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</si>
  <si>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</si>
  <si>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</si>
  <si>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</si>
  <si>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</si>
  <si>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</si>
  <si>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</si>
  <si>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</si>
  <si>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pk171</t>
  </si>
  <si>
    <t>アドライヴ</t>
  </si>
  <si>
    <t>ぶんか社</t>
  </si>
  <si>
    <t>DVD漫画たかし</t>
  </si>
  <si>
    <t>lp02</t>
  </si>
  <si>
    <t>EXCITING MAX!SPECIAL</t>
  </si>
  <si>
    <t>DVD袋裏1C+コンテンツ枠</t>
  </si>
  <si>
    <t>2月12日(火)</t>
  </si>
  <si>
    <t>pk172</t>
  </si>
  <si>
    <t>空電</t>
  </si>
  <si>
    <t>1月01日(木)</t>
  </si>
  <si>
    <t>pk173</t>
  </si>
  <si>
    <t>ダイアプレス</t>
  </si>
  <si>
    <t>B5、日版PB、700円</t>
  </si>
  <si>
    <t>絶対!!制服主義</t>
  </si>
  <si>
    <t>DVD袋表4C</t>
  </si>
  <si>
    <t>2月15日(金)</t>
  </si>
  <si>
    <t>pk174</t>
  </si>
  <si>
    <t>pk175</t>
  </si>
  <si>
    <t>B5、700円</t>
  </si>
  <si>
    <t>昭和婦人 濡れポルノ</t>
  </si>
  <si>
    <t>2月22日(金)</t>
  </si>
  <si>
    <t>pk176</t>
  </si>
  <si>
    <t>pk177</t>
  </si>
  <si>
    <t>三和出版</t>
  </si>
  <si>
    <t>A4変形、CVS、1750円、7万部</t>
  </si>
  <si>
    <t>S級素人 人妻ランジェリー</t>
  </si>
  <si>
    <t>DVD貼付け面4C1/3P</t>
  </si>
  <si>
    <t>2月25日(月)</t>
  </si>
  <si>
    <t>pk178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</si>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</sst>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0.6</v>
      </c>
      <c r="B6" s="184" t="s">
        <v>57</v>
      </c>
      <c r="C6" s="184" t="s">
        <v>58</v>
      </c>
      <c r="D6" s="184" t="s">
        <v>59</v>
      </c>
      <c r="E6" s="184" t="s">
        <v>60</v>
      </c>
      <c r="F6" s="184"/>
      <c r="G6" s="184" t="s">
        <v>61</v>
      </c>
      <c r="H6" s="87" t="s">
        <v>62</v>
      </c>
      <c r="I6" s="87" t="s">
        <v>63</v>
      </c>
      <c r="J6" s="87" t="s">
        <v>64</v>
      </c>
      <c r="K6" s="176">
        <v>185000</v>
      </c>
      <c r="L6" s="79">
        <v>15</v>
      </c>
      <c r="M6" s="79">
        <v>0</v>
      </c>
      <c r="N6" s="79">
        <v>88</v>
      </c>
      <c r="O6" s="88">
        <v>8</v>
      </c>
      <c r="P6" s="89">
        <v>0</v>
      </c>
      <c r="Q6" s="90">
        <f>O6+P6</f>
        <v>8</v>
      </c>
      <c r="R6" s="80">
        <f>IFERROR(Q6/N6,"-")</f>
        <v>0.090909090909091</v>
      </c>
      <c r="S6" s="79">
        <v>7</v>
      </c>
      <c r="T6" s="79">
        <v>0</v>
      </c>
      <c r="U6" s="80">
        <f>IFERROR(T6/(Q6),"-")</f>
        <v>0</v>
      </c>
      <c r="V6" s="81">
        <f>IFERROR(K6/SUM(Q6:Q7),"-")</f>
        <v>3363.6363636364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-74000</v>
      </c>
      <c r="AC6" s="83">
        <f>SUM(Y6:Y7)/SUM(K6:K7)</f>
        <v>0.6</v>
      </c>
      <c r="AD6" s="77"/>
      <c r="AE6" s="91">
        <v>1</v>
      </c>
      <c r="AF6" s="92">
        <f>IF(Q6=0,"",IF(AE6=0,"",(AE6/Q6)))</f>
        <v>0.125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3</v>
      </c>
      <c r="AO6" s="98">
        <f>IF(Q6=0,"",IF(AN6=0,"",(AN6/Q6)))</f>
        <v>0.375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0.125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 t="s">
        <v>67</v>
      </c>
      <c r="K7" s="176"/>
      <c r="L7" s="79">
        <v>125</v>
      </c>
      <c r="M7" s="79">
        <v>110</v>
      </c>
      <c r="N7" s="79">
        <v>20</v>
      </c>
      <c r="O7" s="88">
        <v>47</v>
      </c>
      <c r="P7" s="89">
        <v>0</v>
      </c>
      <c r="Q7" s="90">
        <f>O7+P7</f>
        <v>47</v>
      </c>
      <c r="R7" s="80">
        <f>IFERROR(Q7/N7,"-")</f>
        <v>2.35</v>
      </c>
      <c r="S7" s="79">
        <v>27</v>
      </c>
      <c r="T7" s="79">
        <v>2</v>
      </c>
      <c r="U7" s="80">
        <f>IFERROR(T7/(Q7),"-")</f>
        <v>0.042553191489362</v>
      </c>
      <c r="V7" s="81"/>
      <c r="W7" s="82">
        <v>2</v>
      </c>
      <c r="X7" s="80">
        <f>IF(Q7=0,"-",W7/Q7)</f>
        <v>0.042553191489362</v>
      </c>
      <c r="Y7" s="181">
        <v>111000</v>
      </c>
      <c r="Z7" s="182">
        <f>IFERROR(Y7/Q7,"-")</f>
        <v>2361.7021276596</v>
      </c>
      <c r="AA7" s="182">
        <f>IFERROR(Y7/W7,"-")</f>
        <v>55500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4</v>
      </c>
      <c r="AO7" s="98">
        <f>IF(Q7=0,"",IF(AN7=0,"",(AN7/Q7)))</f>
        <v>0.085106382978723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7</v>
      </c>
      <c r="AX7" s="104">
        <f>IF(Q7=0,"",IF(AW7=0,"",(AW7/Q7)))</f>
        <v>0.14893617021277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12</v>
      </c>
      <c r="BG7" s="110">
        <f>IF(Q7=0,"",IF(BF7=0,"",(BF7/Q7)))</f>
        <v>0.25531914893617</v>
      </c>
      <c r="BH7" s="109">
        <v>1</v>
      </c>
      <c r="BI7" s="111">
        <f>IFERROR(BH7/BF7,"-")</f>
        <v>0.083333333333333</v>
      </c>
      <c r="BJ7" s="112">
        <v>16000</v>
      </c>
      <c r="BK7" s="113">
        <f>IFERROR(BJ7/BF7,"-")</f>
        <v>1333.3333333333</v>
      </c>
      <c r="BL7" s="114"/>
      <c r="BM7" s="114">
        <v>1</v>
      </c>
      <c r="BN7" s="114"/>
      <c r="BO7" s="116">
        <v>18</v>
      </c>
      <c r="BP7" s="117">
        <f>IF(Q7=0,"",IF(BO7=0,"",(BO7/Q7)))</f>
        <v>0.38297872340426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0.1063829787234</v>
      </c>
      <c r="BZ7" s="125">
        <v>1</v>
      </c>
      <c r="CA7" s="126">
        <f>IFERROR(BZ7/BX7,"-")</f>
        <v>0.2</v>
      </c>
      <c r="CB7" s="127">
        <v>95000</v>
      </c>
      <c r="CC7" s="128">
        <f>IFERROR(CB7/BX7,"-")</f>
        <v>19000</v>
      </c>
      <c r="CD7" s="129"/>
      <c r="CE7" s="129"/>
      <c r="CF7" s="129">
        <v>1</v>
      </c>
      <c r="CG7" s="130">
        <v>1</v>
      </c>
      <c r="CH7" s="131">
        <f>IF(Q7=0,"",IF(CG7=0,"",(CG7/Q7)))</f>
        <v>0.021276595744681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111000</v>
      </c>
      <c r="CR7" s="138">
        <v>95000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68</v>
      </c>
      <c r="C8" s="184" t="s">
        <v>58</v>
      </c>
      <c r="D8" s="184" t="s">
        <v>69</v>
      </c>
      <c r="E8" s="184" t="s">
        <v>60</v>
      </c>
      <c r="F8" s="184" t="s">
        <v>70</v>
      </c>
      <c r="G8" s="184" t="s">
        <v>61</v>
      </c>
      <c r="H8" s="87" t="s">
        <v>71</v>
      </c>
      <c r="I8" s="87" t="s">
        <v>72</v>
      </c>
      <c r="J8" s="87" t="s">
        <v>73</v>
      </c>
      <c r="K8" s="176">
        <v>80000</v>
      </c>
      <c r="L8" s="79">
        <v>6</v>
      </c>
      <c r="M8" s="79">
        <v>0</v>
      </c>
      <c r="N8" s="79">
        <v>29</v>
      </c>
      <c r="O8" s="88">
        <v>2</v>
      </c>
      <c r="P8" s="89">
        <v>0</v>
      </c>
      <c r="Q8" s="90">
        <f>O8+P8</f>
        <v>2</v>
      </c>
      <c r="R8" s="80">
        <f>IFERROR(Q8/N8,"-")</f>
        <v>0.068965517241379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5333.3333333333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-80000</v>
      </c>
      <c r="AC8" s="83">
        <f>SUM(Y8:Y9)/SUM(K8:K9)</f>
        <v>0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2</v>
      </c>
      <c r="AX8" s="104">
        <f>IF(Q8=0,"",IF(AW8=0,"",(AW8/Q8)))</f>
        <v>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74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 t="s">
        <v>67</v>
      </c>
      <c r="K9" s="176"/>
      <c r="L9" s="79">
        <v>36</v>
      </c>
      <c r="M9" s="79">
        <v>32</v>
      </c>
      <c r="N9" s="79">
        <v>3</v>
      </c>
      <c r="O9" s="88">
        <v>13</v>
      </c>
      <c r="P9" s="89">
        <v>0</v>
      </c>
      <c r="Q9" s="90">
        <f>O9+P9</f>
        <v>13</v>
      </c>
      <c r="R9" s="80">
        <f>IFERROR(Q9/N9,"-")</f>
        <v>4.3333333333333</v>
      </c>
      <c r="S9" s="79">
        <v>10</v>
      </c>
      <c r="T9" s="79">
        <v>1</v>
      </c>
      <c r="U9" s="80">
        <f>IFERROR(T9/(Q9),"-")</f>
        <v>0.076923076923077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3</v>
      </c>
      <c r="AO9" s="98">
        <f>IF(Q9=0,"",IF(AN9=0,"",(AN9/Q9)))</f>
        <v>0.23076923076923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0.076923076923077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4</v>
      </c>
      <c r="BG9" s="110">
        <f>IF(Q9=0,"",IF(BF9=0,"",(BF9/Q9)))</f>
        <v>0.30769230769231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0.076923076923077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0.23076923076923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0.076923076923077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</v>
      </c>
      <c r="B10" s="184" t="s">
        <v>75</v>
      </c>
      <c r="C10" s="184" t="s">
        <v>58</v>
      </c>
      <c r="D10" s="184" t="s">
        <v>69</v>
      </c>
      <c r="E10" s="184" t="s">
        <v>60</v>
      </c>
      <c r="F10" s="184" t="s">
        <v>76</v>
      </c>
      <c r="G10" s="184" t="s">
        <v>61</v>
      </c>
      <c r="H10" s="87" t="s">
        <v>77</v>
      </c>
      <c r="I10" s="87" t="s">
        <v>72</v>
      </c>
      <c r="J10" s="87" t="s">
        <v>78</v>
      </c>
      <c r="K10" s="176">
        <v>80000</v>
      </c>
      <c r="L10" s="79">
        <v>2</v>
      </c>
      <c r="M10" s="79">
        <v>0</v>
      </c>
      <c r="N10" s="79">
        <v>9</v>
      </c>
      <c r="O10" s="88">
        <v>1</v>
      </c>
      <c r="P10" s="89">
        <v>0</v>
      </c>
      <c r="Q10" s="90">
        <f>O10+P10</f>
        <v>1</v>
      </c>
      <c r="R10" s="80">
        <f>IFERROR(Q10/N10,"-")</f>
        <v>0.11111111111111</v>
      </c>
      <c r="S10" s="79">
        <v>1</v>
      </c>
      <c r="T10" s="79">
        <v>0</v>
      </c>
      <c r="U10" s="80">
        <f>IFERROR(T10/(Q10),"-")</f>
        <v>0</v>
      </c>
      <c r="V10" s="81">
        <f>IFERROR(K10/SUM(Q10:Q11),"-")</f>
        <v>8888.8888888889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-80000</v>
      </c>
      <c r="AC10" s="83">
        <f>SUM(Y10:Y11)/SUM(K10:K11)</f>
        <v>0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1</v>
      </c>
      <c r="BY10" s="124">
        <f>IF(Q10=0,"",IF(BX10=0,"",(BX10/Q10)))</f>
        <v>1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79</v>
      </c>
      <c r="C11" s="184" t="s">
        <v>58</v>
      </c>
      <c r="D11" s="184"/>
      <c r="E11" s="184"/>
      <c r="F11" s="184"/>
      <c r="G11" s="184" t="s">
        <v>66</v>
      </c>
      <c r="H11" s="87"/>
      <c r="I11" s="87"/>
      <c r="J11" s="87" t="s">
        <v>67</v>
      </c>
      <c r="K11" s="176"/>
      <c r="L11" s="79">
        <v>32</v>
      </c>
      <c r="M11" s="79">
        <v>28</v>
      </c>
      <c r="N11" s="79">
        <v>7</v>
      </c>
      <c r="O11" s="88">
        <v>8</v>
      </c>
      <c r="P11" s="89">
        <v>0</v>
      </c>
      <c r="Q11" s="90">
        <f>O11+P11</f>
        <v>8</v>
      </c>
      <c r="R11" s="80">
        <f>IFERROR(Q11/N11,"-")</f>
        <v>1.1428571428571</v>
      </c>
      <c r="S11" s="79">
        <v>7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2</v>
      </c>
      <c r="AX11" s="104">
        <f>IF(Q11=0,"",IF(AW11=0,"",(AW11/Q11)))</f>
        <v>0.25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5</v>
      </c>
      <c r="BP11" s="117">
        <f>IF(Q11=0,"",IF(BO11=0,"",(BO11/Q11)))</f>
        <v>0.625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</v>
      </c>
      <c r="B12" s="184" t="s">
        <v>80</v>
      </c>
      <c r="C12" s="184" t="s">
        <v>58</v>
      </c>
      <c r="D12" s="184" t="s">
        <v>81</v>
      </c>
      <c r="E12" s="184" t="s">
        <v>60</v>
      </c>
      <c r="F12" s="184" t="s">
        <v>82</v>
      </c>
      <c r="G12" s="184" t="s">
        <v>61</v>
      </c>
      <c r="H12" s="87" t="s">
        <v>83</v>
      </c>
      <c r="I12" s="87" t="s">
        <v>84</v>
      </c>
      <c r="J12" s="87" t="s">
        <v>85</v>
      </c>
      <c r="K12" s="176">
        <v>120000</v>
      </c>
      <c r="L12" s="79">
        <v>1</v>
      </c>
      <c r="M12" s="79">
        <v>0</v>
      </c>
      <c r="N12" s="79">
        <v>9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IFERROR(K12/SUM(Q12:Q13),"-")</f>
        <v>40000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SUM(Y12:Y13)-SUM(K12:K13)</f>
        <v>-120000</v>
      </c>
      <c r="AC12" s="83">
        <f>SUM(Y12:Y13)/SUM(K12:K13)</f>
        <v>0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86</v>
      </c>
      <c r="C13" s="184" t="s">
        <v>58</v>
      </c>
      <c r="D13" s="184"/>
      <c r="E13" s="184"/>
      <c r="F13" s="184"/>
      <c r="G13" s="184" t="s">
        <v>66</v>
      </c>
      <c r="H13" s="87"/>
      <c r="I13" s="87"/>
      <c r="J13" s="87" t="s">
        <v>67</v>
      </c>
      <c r="K13" s="176"/>
      <c r="L13" s="79">
        <v>9</v>
      </c>
      <c r="M13" s="79">
        <v>8</v>
      </c>
      <c r="N13" s="79">
        <v>0</v>
      </c>
      <c r="O13" s="88">
        <v>3</v>
      </c>
      <c r="P13" s="89">
        <v>0</v>
      </c>
      <c r="Q13" s="90">
        <f>O13+P13</f>
        <v>3</v>
      </c>
      <c r="R13" s="80" t="str">
        <f>IFERROR(Q13/N13,"-")</f>
        <v>-</v>
      </c>
      <c r="S13" s="79">
        <v>3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>
        <v>1</v>
      </c>
      <c r="AF13" s="92">
        <f>IF(Q13=0,"",IF(AE13=0,"",(AE13/Q13)))</f>
        <v>0.33333333333333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1</v>
      </c>
      <c r="AO13" s="98">
        <f>IF(Q13=0,"",IF(AN13=0,"",(AN13/Q13)))</f>
        <v>0.33333333333333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0.33333333333333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0.23870967741935</v>
      </c>
      <c r="B16" s="39"/>
      <c r="C16" s="39"/>
      <c r="D16" s="39"/>
      <c r="E16" s="39"/>
      <c r="F16" s="39"/>
      <c r="G16" s="39"/>
      <c r="H16" s="40" t="s">
        <v>87</v>
      </c>
      <c r="I16" s="40"/>
      <c r="J16" s="40"/>
      <c r="K16" s="179">
        <f>SUM(K6:K15)</f>
        <v>465000</v>
      </c>
      <c r="L16" s="41">
        <f>SUM(L6:L15)</f>
        <v>226</v>
      </c>
      <c r="M16" s="41">
        <f>SUM(M6:M15)</f>
        <v>178</v>
      </c>
      <c r="N16" s="41">
        <f>SUM(N6:N15)</f>
        <v>165</v>
      </c>
      <c r="O16" s="41">
        <f>SUM(O6:O15)</f>
        <v>82</v>
      </c>
      <c r="P16" s="41">
        <f>SUM(P6:P15)</f>
        <v>0</v>
      </c>
      <c r="Q16" s="41">
        <f>SUM(Q6:Q15)</f>
        <v>82</v>
      </c>
      <c r="R16" s="42">
        <f>IFERROR(Q16/N16,"-")</f>
        <v>0.4969696969697</v>
      </c>
      <c r="S16" s="76">
        <f>SUM(S6:S15)</f>
        <v>55</v>
      </c>
      <c r="T16" s="76">
        <f>SUM(T6:T15)</f>
        <v>3</v>
      </c>
      <c r="U16" s="42">
        <f>IFERROR(S16/Q16,"-")</f>
        <v>0.67073170731707</v>
      </c>
      <c r="V16" s="43">
        <f>IFERROR(K16/Q16,"-")</f>
        <v>5670.7317073171</v>
      </c>
      <c r="W16" s="44">
        <f>SUM(W6:W15)</f>
        <v>2</v>
      </c>
      <c r="X16" s="42">
        <f>IFERROR(W16/Q16,"-")</f>
        <v>0.024390243902439</v>
      </c>
      <c r="Y16" s="179">
        <f>SUM(Y6:Y15)</f>
        <v>111000</v>
      </c>
      <c r="Z16" s="179">
        <f>IFERROR(Y16/Q16,"-")</f>
        <v>1353.6585365854</v>
      </c>
      <c r="AA16" s="179">
        <f>IFERROR(Y16/W16,"-")</f>
        <v>55500</v>
      </c>
      <c r="AB16" s="179">
        <f>Y16-K16</f>
        <v>-354000</v>
      </c>
      <c r="AC16" s="45">
        <f>Y16/K16</f>
        <v>0.23870967741935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